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Grants_and_Workforce_Initiatives\Legislatively Named Grants\Inclusive Higher Education TA Center\Request for Application\FY 2026-2027 RFP\"/>
    </mc:Choice>
  </mc:AlternateContent>
  <xr:revisionPtr revIDLastSave="0" documentId="8_{7547550E-906F-4D19-BBE9-2BF031F7995F}" xr6:coauthVersionLast="47" xr6:coauthVersionMax="47" xr10:uidLastSave="{00000000-0000-0000-0000-000000000000}"/>
  <bookViews>
    <workbookView xWindow="28680" yWindow="-120" windowWidth="29040" windowHeight="15840" activeTab="1" xr2:uid="{00000000-000D-0000-FFFF-FFFF00000000}"/>
  </bookViews>
  <sheets>
    <sheet name="2-Year Colleges" sheetId="1" r:id="rId1"/>
    <sheet name="4-Year Institu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M7BUwEbx+GDYVbFVqBkvP7hK3b6Jh+gYN842AigWJs8="/>
    </ext>
  </extLst>
</workbook>
</file>

<file path=xl/calcChain.xml><?xml version="1.0" encoding="utf-8"?>
<calcChain xmlns="http://schemas.openxmlformats.org/spreadsheetml/2006/main">
  <c r="N73" i="2" l="1"/>
  <c r="M73" i="2"/>
  <c r="L73" i="2"/>
  <c r="K73" i="2"/>
  <c r="J73" i="2"/>
  <c r="I73" i="2"/>
  <c r="H73" i="2"/>
  <c r="G73" i="2"/>
  <c r="F73" i="2"/>
  <c r="E73" i="2"/>
  <c r="D73" i="2"/>
  <c r="O73" i="2" s="1"/>
  <c r="N62" i="2"/>
  <c r="M62" i="2"/>
  <c r="L62" i="2"/>
  <c r="K62" i="2"/>
  <c r="J62" i="2"/>
  <c r="I62" i="2"/>
  <c r="H62" i="2"/>
  <c r="G62" i="2"/>
  <c r="F62" i="2"/>
  <c r="E62" i="2"/>
  <c r="D62" i="2"/>
  <c r="D64" i="2" s="1"/>
  <c r="O61" i="2"/>
  <c r="O60" i="2"/>
  <c r="O59" i="2"/>
  <c r="O58" i="2"/>
  <c r="O57" i="2"/>
  <c r="O56" i="2"/>
  <c r="O55" i="2"/>
  <c r="O62" i="2" s="1"/>
  <c r="N51" i="2"/>
  <c r="M51" i="2"/>
  <c r="H51" i="2"/>
  <c r="C51" i="2"/>
  <c r="I51" i="2" s="1"/>
  <c r="O50" i="2"/>
  <c r="N48" i="2"/>
  <c r="N49" i="2" s="1"/>
  <c r="C48" i="2"/>
  <c r="I48" i="2" s="1"/>
  <c r="I49" i="2" s="1"/>
  <c r="N47" i="2"/>
  <c r="C47" i="2"/>
  <c r="I47" i="2" s="1"/>
  <c r="O44" i="2"/>
  <c r="C44" i="2"/>
  <c r="J43" i="2"/>
  <c r="C43" i="2"/>
  <c r="K43" i="2" s="1"/>
  <c r="L42" i="2"/>
  <c r="K42" i="2"/>
  <c r="J42" i="2"/>
  <c r="C42" i="2"/>
  <c r="F42" i="2" s="1"/>
  <c r="K41" i="2"/>
  <c r="J41" i="2"/>
  <c r="C41" i="2"/>
  <c r="E41" i="2" s="1"/>
  <c r="N40" i="2"/>
  <c r="M40" i="2"/>
  <c r="L40" i="2"/>
  <c r="K40" i="2"/>
  <c r="J40" i="2"/>
  <c r="I40" i="2"/>
  <c r="O40" i="2" s="1"/>
  <c r="H40" i="2"/>
  <c r="G40" i="2"/>
  <c r="F40" i="2"/>
  <c r="E40" i="2"/>
  <c r="D40" i="2"/>
  <c r="L39" i="2"/>
  <c r="K39" i="2"/>
  <c r="J39" i="2"/>
  <c r="I39" i="2"/>
  <c r="D39" i="2"/>
  <c r="D52" i="2" s="1"/>
  <c r="D66" i="2" s="1"/>
  <c r="D68" i="2" s="1"/>
  <c r="C39" i="2"/>
  <c r="E39" i="2" s="1"/>
  <c r="N33" i="2"/>
  <c r="M33" i="2"/>
  <c r="L33" i="2"/>
  <c r="K33" i="2"/>
  <c r="J33" i="2"/>
  <c r="I33" i="2"/>
  <c r="H33" i="2"/>
  <c r="G33" i="2"/>
  <c r="F33" i="2"/>
  <c r="E33" i="2"/>
  <c r="E35" i="2" s="1"/>
  <c r="D33" i="2"/>
  <c r="D35" i="2" s="1"/>
  <c r="O32" i="2"/>
  <c r="O31" i="2"/>
  <c r="O30" i="2"/>
  <c r="C27" i="2"/>
  <c r="C26" i="2"/>
  <c r="E24" i="2"/>
  <c r="D21" i="2"/>
  <c r="N20" i="2"/>
  <c r="E20" i="2"/>
  <c r="N18" i="2"/>
  <c r="M18" i="2"/>
  <c r="E18" i="2"/>
  <c r="C18" i="2"/>
  <c r="H18" i="2" s="1"/>
  <c r="N12" i="2"/>
  <c r="N19" i="2" s="1"/>
  <c r="N23" i="2" s="1"/>
  <c r="M12" i="2"/>
  <c r="M19" i="2" s="1"/>
  <c r="M23" i="2" s="1"/>
  <c r="L12" i="2"/>
  <c r="L19" i="2" s="1"/>
  <c r="K12" i="2"/>
  <c r="K19" i="2" s="1"/>
  <c r="E12" i="2"/>
  <c r="E19" i="2" s="1"/>
  <c r="O11" i="2"/>
  <c r="N10" i="2"/>
  <c r="M10" i="2"/>
  <c r="L10" i="2"/>
  <c r="K10" i="2"/>
  <c r="J10" i="2"/>
  <c r="I10" i="2"/>
  <c r="H10" i="2"/>
  <c r="O9" i="2"/>
  <c r="N9" i="2"/>
  <c r="M9" i="2"/>
  <c r="M48" i="2" s="1"/>
  <c r="M49" i="2" s="1"/>
  <c r="L9" i="2"/>
  <c r="L18" i="2" s="1"/>
  <c r="K9" i="2"/>
  <c r="K20" i="2" s="1"/>
  <c r="J9" i="2"/>
  <c r="J20" i="2" s="1"/>
  <c r="I9" i="2"/>
  <c r="I20" i="2" s="1"/>
  <c r="H9" i="2"/>
  <c r="H20" i="2" s="1"/>
  <c r="G9" i="2"/>
  <c r="G12" i="2" s="1"/>
  <c r="G19" i="2" s="1"/>
  <c r="F9" i="2"/>
  <c r="F12" i="2" s="1"/>
  <c r="F19" i="2" s="1"/>
  <c r="E9" i="2"/>
  <c r="O7" i="2"/>
  <c r="N72" i="1"/>
  <c r="M72" i="1"/>
  <c r="L72" i="1"/>
  <c r="K72" i="1"/>
  <c r="J72" i="1"/>
  <c r="I72" i="1"/>
  <c r="H72" i="1"/>
  <c r="G72" i="1"/>
  <c r="F72" i="1"/>
  <c r="O72" i="1" s="1"/>
  <c r="E72" i="1"/>
  <c r="D72" i="1"/>
  <c r="N61" i="1"/>
  <c r="M61" i="1"/>
  <c r="L61" i="1"/>
  <c r="K61" i="1"/>
  <c r="J61" i="1"/>
  <c r="I61" i="1"/>
  <c r="H61" i="1"/>
  <c r="G61" i="1"/>
  <c r="F61" i="1"/>
  <c r="E61" i="1"/>
  <c r="O61" i="1" s="1"/>
  <c r="D61" i="1"/>
  <c r="O59" i="1"/>
  <c r="O58" i="1"/>
  <c r="O57" i="1"/>
  <c r="O56" i="1"/>
  <c r="O55" i="1"/>
  <c r="O54" i="1"/>
  <c r="O53" i="1"/>
  <c r="N49" i="1"/>
  <c r="M49" i="1"/>
  <c r="L49" i="1"/>
  <c r="K49" i="1"/>
  <c r="J49" i="1"/>
  <c r="I49" i="1"/>
  <c r="H49" i="1"/>
  <c r="G49" i="1"/>
  <c r="F49" i="1"/>
  <c r="O49" i="1" s="1"/>
  <c r="E49" i="1"/>
  <c r="O48" i="1"/>
  <c r="K46" i="1"/>
  <c r="K47" i="1" s="1"/>
  <c r="E46" i="1"/>
  <c r="E47" i="1" s="1"/>
  <c r="C46" i="1"/>
  <c r="G46" i="1" s="1"/>
  <c r="G47" i="1" s="1"/>
  <c r="N42" i="1"/>
  <c r="M42" i="1"/>
  <c r="L42" i="1"/>
  <c r="K42" i="1"/>
  <c r="I42" i="1"/>
  <c r="H42" i="1"/>
  <c r="O42" i="1" s="1"/>
  <c r="C42" i="1"/>
  <c r="J42" i="1" s="1"/>
  <c r="N41" i="1"/>
  <c r="M41" i="1"/>
  <c r="K41" i="1"/>
  <c r="J41" i="1"/>
  <c r="I41" i="1"/>
  <c r="H41" i="1"/>
  <c r="C41" i="1"/>
  <c r="L41" i="1" s="1"/>
  <c r="N40" i="1"/>
  <c r="M40" i="1"/>
  <c r="L40" i="1"/>
  <c r="J40" i="1"/>
  <c r="I40" i="1"/>
  <c r="H40" i="1"/>
  <c r="G40" i="1"/>
  <c r="C40" i="1"/>
  <c r="K40" i="1" s="1"/>
  <c r="N39" i="1"/>
  <c r="M39" i="1"/>
  <c r="L39" i="1"/>
  <c r="K39" i="1"/>
  <c r="J39" i="1"/>
  <c r="I39" i="1"/>
  <c r="H39" i="1"/>
  <c r="G39" i="1"/>
  <c r="F39" i="1"/>
  <c r="E39" i="1"/>
  <c r="O39" i="1" s="1"/>
  <c r="D39" i="1"/>
  <c r="N38" i="1"/>
  <c r="M38" i="1"/>
  <c r="L38" i="1"/>
  <c r="K38" i="1"/>
  <c r="J38" i="1"/>
  <c r="I38" i="1"/>
  <c r="H38" i="1"/>
  <c r="G38" i="1"/>
  <c r="E38" i="1"/>
  <c r="D38" i="1"/>
  <c r="D50" i="1" s="1"/>
  <c r="C38" i="1"/>
  <c r="F38" i="1" s="1"/>
  <c r="N32" i="1"/>
  <c r="M32" i="1"/>
  <c r="L32" i="1"/>
  <c r="K32" i="1"/>
  <c r="J32" i="1"/>
  <c r="I32" i="1"/>
  <c r="H32" i="1"/>
  <c r="G32" i="1"/>
  <c r="F32" i="1"/>
  <c r="E32" i="1"/>
  <c r="D32" i="1"/>
  <c r="O32" i="1" s="1"/>
  <c r="O31" i="1"/>
  <c r="O29" i="1"/>
  <c r="C26" i="1"/>
  <c r="D22" i="1"/>
  <c r="D19" i="1"/>
  <c r="N18" i="1"/>
  <c r="M18" i="1"/>
  <c r="I18" i="1"/>
  <c r="H18" i="1"/>
  <c r="G18" i="1"/>
  <c r="D18" i="1"/>
  <c r="D23" i="1" s="1"/>
  <c r="D34" i="1" s="1"/>
  <c r="N17" i="1"/>
  <c r="M17" i="1"/>
  <c r="J17" i="1"/>
  <c r="I17" i="1"/>
  <c r="H17" i="1"/>
  <c r="G17" i="1"/>
  <c r="C16" i="1"/>
  <c r="C25" i="1" s="1"/>
  <c r="O11" i="1"/>
  <c r="N10" i="1"/>
  <c r="M10" i="1"/>
  <c r="L10" i="1"/>
  <c r="L17" i="1" s="1"/>
  <c r="K10" i="1"/>
  <c r="K17" i="1" s="1"/>
  <c r="J10" i="1"/>
  <c r="I10" i="1"/>
  <c r="H10" i="1"/>
  <c r="G10" i="1"/>
  <c r="F10" i="1"/>
  <c r="F17" i="1" s="1"/>
  <c r="E10" i="1"/>
  <c r="E17" i="1" s="1"/>
  <c r="O9" i="1"/>
  <c r="O7" i="1"/>
  <c r="N7" i="1"/>
  <c r="N46" i="1" s="1"/>
  <c r="M7" i="1"/>
  <c r="M46" i="1" s="1"/>
  <c r="L7" i="1"/>
  <c r="L46" i="1" s="1"/>
  <c r="L47" i="1" s="1"/>
  <c r="K7" i="1"/>
  <c r="K18" i="1" s="1"/>
  <c r="J7" i="1"/>
  <c r="J18" i="1" s="1"/>
  <c r="I7" i="1"/>
  <c r="I16" i="1" s="1"/>
  <c r="H7" i="1"/>
  <c r="H16" i="1" s="1"/>
  <c r="G7" i="1"/>
  <c r="G16" i="1" s="1"/>
  <c r="F7" i="1"/>
  <c r="F18" i="1" s="1"/>
  <c r="E7" i="1"/>
  <c r="E16" i="1" s="1"/>
  <c r="H23" i="1" l="1"/>
  <c r="H34" i="1" s="1"/>
  <c r="H22" i="1"/>
  <c r="H19" i="1"/>
  <c r="E21" i="2"/>
  <c r="E23" i="2"/>
  <c r="D65" i="1"/>
  <c r="D63" i="1"/>
  <c r="L23" i="2"/>
  <c r="I22" i="1"/>
  <c r="I23" i="1"/>
  <c r="I34" i="1" s="1"/>
  <c r="I19" i="1"/>
  <c r="M47" i="1"/>
  <c r="M50" i="1" s="1"/>
  <c r="H24" i="2"/>
  <c r="N47" i="1"/>
  <c r="N50" i="1"/>
  <c r="D69" i="2"/>
  <c r="D71" i="2" s="1"/>
  <c r="K50" i="1"/>
  <c r="N21" i="2"/>
  <c r="G23" i="1"/>
  <c r="G34" i="1" s="1"/>
  <c r="G19" i="1"/>
  <c r="G22" i="1"/>
  <c r="J50" i="1"/>
  <c r="E23" i="1"/>
  <c r="E22" i="1"/>
  <c r="O17" i="1"/>
  <c r="O38" i="1"/>
  <c r="L50" i="1"/>
  <c r="O47" i="1"/>
  <c r="H35" i="2"/>
  <c r="H46" i="1"/>
  <c r="H47" i="1" s="1"/>
  <c r="H12" i="2"/>
  <c r="H19" i="2" s="1"/>
  <c r="H23" i="2" s="1"/>
  <c r="I18" i="2"/>
  <c r="F39" i="2"/>
  <c r="F41" i="2"/>
  <c r="O41" i="2" s="1"/>
  <c r="G42" i="2"/>
  <c r="O42" i="2" s="1"/>
  <c r="L43" i="2"/>
  <c r="O43" i="2" s="1"/>
  <c r="J47" i="2"/>
  <c r="J52" i="2" s="1"/>
  <c r="J48" i="2"/>
  <c r="J49" i="2" s="1"/>
  <c r="J51" i="2"/>
  <c r="L16" i="1"/>
  <c r="F16" i="1"/>
  <c r="J16" i="1"/>
  <c r="E40" i="1"/>
  <c r="F41" i="1"/>
  <c r="O41" i="1" s="1"/>
  <c r="I46" i="1"/>
  <c r="I47" i="1" s="1"/>
  <c r="I12" i="2"/>
  <c r="I19" i="2" s="1"/>
  <c r="I23" i="2" s="1"/>
  <c r="J18" i="2"/>
  <c r="L20" i="2"/>
  <c r="L24" i="2" s="1"/>
  <c r="L35" i="2" s="1"/>
  <c r="N24" i="2"/>
  <c r="N35" i="2" s="1"/>
  <c r="G39" i="2"/>
  <c r="G41" i="2"/>
  <c r="H42" i="2"/>
  <c r="M43" i="2"/>
  <c r="K47" i="2"/>
  <c r="K52" i="2" s="1"/>
  <c r="K48" i="2"/>
  <c r="K49" i="2" s="1"/>
  <c r="K51" i="2"/>
  <c r="N16" i="1"/>
  <c r="F46" i="1"/>
  <c r="F47" i="1" s="1"/>
  <c r="G18" i="2"/>
  <c r="G23" i="2" s="1"/>
  <c r="H48" i="2"/>
  <c r="H49" i="2" s="1"/>
  <c r="K16" i="1"/>
  <c r="L18" i="1"/>
  <c r="F40" i="1"/>
  <c r="G41" i="1"/>
  <c r="G50" i="1" s="1"/>
  <c r="J46" i="1"/>
  <c r="J47" i="1" s="1"/>
  <c r="J12" i="2"/>
  <c r="J19" i="2" s="1"/>
  <c r="K18" i="2"/>
  <c r="K23" i="2" s="1"/>
  <c r="M20" i="2"/>
  <c r="M24" i="2" s="1"/>
  <c r="M35" i="2" s="1"/>
  <c r="H39" i="2"/>
  <c r="H41" i="2"/>
  <c r="I42" i="2"/>
  <c r="I52" i="2" s="1"/>
  <c r="N43" i="2"/>
  <c r="L47" i="2"/>
  <c r="L48" i="2"/>
  <c r="L49" i="2" s="1"/>
  <c r="L51" i="2"/>
  <c r="I41" i="2"/>
  <c r="M47" i="2"/>
  <c r="L41" i="2"/>
  <c r="L52" i="2" s="1"/>
  <c r="M42" i="2"/>
  <c r="E18" i="1"/>
  <c r="O18" i="1" s="1"/>
  <c r="F20" i="2"/>
  <c r="M39" i="2"/>
  <c r="M41" i="2"/>
  <c r="N42" i="2"/>
  <c r="E47" i="2"/>
  <c r="E48" i="2"/>
  <c r="E51" i="2"/>
  <c r="M16" i="1"/>
  <c r="G20" i="2"/>
  <c r="O33" i="2"/>
  <c r="N39" i="2"/>
  <c r="N41" i="2"/>
  <c r="F47" i="2"/>
  <c r="F48" i="2"/>
  <c r="F49" i="2" s="1"/>
  <c r="F51" i="2"/>
  <c r="F18" i="2"/>
  <c r="F23" i="2" s="1"/>
  <c r="G47" i="2"/>
  <c r="G48" i="2"/>
  <c r="G49" i="2" s="1"/>
  <c r="G51" i="2"/>
  <c r="H47" i="2"/>
  <c r="L66" i="2" l="1"/>
  <c r="L64" i="2"/>
  <c r="M65" i="1"/>
  <c r="M63" i="1"/>
  <c r="I66" i="2"/>
  <c r="I64" i="2"/>
  <c r="K66" i="2"/>
  <c r="K64" i="2"/>
  <c r="G63" i="1"/>
  <c r="G65" i="1"/>
  <c r="G66" i="1" s="1"/>
  <c r="G68" i="1" s="1"/>
  <c r="J66" i="2"/>
  <c r="J64" i="2"/>
  <c r="K63" i="1"/>
  <c r="K65" i="1"/>
  <c r="K66" i="1" s="1"/>
  <c r="N65" i="1"/>
  <c r="N63" i="1"/>
  <c r="F52" i="2"/>
  <c r="F50" i="1"/>
  <c r="O39" i="2"/>
  <c r="L21" i="2"/>
  <c r="F24" i="2"/>
  <c r="F21" i="2"/>
  <c r="O18" i="2"/>
  <c r="L65" i="1"/>
  <c r="L63" i="1"/>
  <c r="O20" i="2"/>
  <c r="O40" i="1"/>
  <c r="E50" i="1"/>
  <c r="I24" i="2"/>
  <c r="I35" i="2" s="1"/>
  <c r="I21" i="2"/>
  <c r="K23" i="1"/>
  <c r="K34" i="1" s="1"/>
  <c r="K68" i="1" s="1"/>
  <c r="K22" i="1"/>
  <c r="K19" i="1"/>
  <c r="O46" i="1"/>
  <c r="N22" i="1"/>
  <c r="N23" i="1"/>
  <c r="N34" i="1" s="1"/>
  <c r="N19" i="1"/>
  <c r="H21" i="2"/>
  <c r="O16" i="1"/>
  <c r="O19" i="1" s="1"/>
  <c r="I50" i="1"/>
  <c r="J65" i="1"/>
  <c r="J66" i="1" s="1"/>
  <c r="J63" i="1"/>
  <c r="M21" i="2"/>
  <c r="H50" i="1"/>
  <c r="E34" i="1"/>
  <c r="M52" i="2"/>
  <c r="J21" i="2"/>
  <c r="J24" i="2"/>
  <c r="J35" i="2" s="1"/>
  <c r="O19" i="2"/>
  <c r="K24" i="2"/>
  <c r="K35" i="2" s="1"/>
  <c r="K21" i="2"/>
  <c r="O51" i="2"/>
  <c r="D66" i="1"/>
  <c r="D68" i="1" s="1"/>
  <c r="D70" i="1" s="1"/>
  <c r="H52" i="2"/>
  <c r="N52" i="2"/>
  <c r="J23" i="2"/>
  <c r="O23" i="2" s="1"/>
  <c r="J23" i="1"/>
  <c r="J34" i="1" s="1"/>
  <c r="J68" i="1" s="1"/>
  <c r="J22" i="1"/>
  <c r="J19" i="1"/>
  <c r="M19" i="1"/>
  <c r="M22" i="1"/>
  <c r="M23" i="1"/>
  <c r="M34" i="1" s="1"/>
  <c r="G21" i="2"/>
  <c r="G24" i="2"/>
  <c r="G35" i="2" s="1"/>
  <c r="F23" i="1"/>
  <c r="F34" i="1" s="1"/>
  <c r="F22" i="1"/>
  <c r="O22" i="1" s="1"/>
  <c r="F19" i="1"/>
  <c r="L23" i="1"/>
  <c r="L34" i="1" s="1"/>
  <c r="L22" i="1"/>
  <c r="L19" i="1"/>
  <c r="E49" i="2"/>
  <c r="O48" i="2"/>
  <c r="O47" i="2"/>
  <c r="G52" i="2"/>
  <c r="E19" i="1"/>
  <c r="F63" i="1" l="1"/>
  <c r="F65" i="1"/>
  <c r="F66" i="1" s="1"/>
  <c r="I65" i="1"/>
  <c r="I66" i="1" s="1"/>
  <c r="I68" i="1" s="1"/>
  <c r="I63" i="1"/>
  <c r="I68" i="2"/>
  <c r="I69" i="2" s="1"/>
  <c r="J69" i="2"/>
  <c r="M66" i="2"/>
  <c r="M68" i="2" s="1"/>
  <c r="M69" i="2" s="1"/>
  <c r="M64" i="2"/>
  <c r="L66" i="1"/>
  <c r="L68" i="1" s="1"/>
  <c r="M66" i="1"/>
  <c r="K68" i="2"/>
  <c r="F68" i="1"/>
  <c r="G66" i="2"/>
  <c r="G68" i="2" s="1"/>
  <c r="G69" i="2" s="1"/>
  <c r="G64" i="2"/>
  <c r="O23" i="1"/>
  <c r="O34" i="1" s="1"/>
  <c r="O21" i="2"/>
  <c r="F66" i="2"/>
  <c r="F68" i="2" s="1"/>
  <c r="F64" i="2"/>
  <c r="N66" i="1"/>
  <c r="N68" i="1" s="1"/>
  <c r="H64" i="2"/>
  <c r="H66" i="2"/>
  <c r="H68" i="2" s="1"/>
  <c r="H69" i="2" s="1"/>
  <c r="M68" i="1"/>
  <c r="L68" i="2"/>
  <c r="L69" i="2" s="1"/>
  <c r="E65" i="1"/>
  <c r="E63" i="1"/>
  <c r="O50" i="1"/>
  <c r="H65" i="1"/>
  <c r="H63" i="1"/>
  <c r="F35" i="2"/>
  <c r="O24" i="2"/>
  <c r="O35" i="2" s="1"/>
  <c r="J68" i="2"/>
  <c r="K69" i="2"/>
  <c r="N66" i="2"/>
  <c r="N64" i="2"/>
  <c r="O49" i="2"/>
  <c r="E52" i="2"/>
  <c r="O63" i="1" l="1"/>
  <c r="E66" i="1"/>
  <c r="E68" i="1" s="1"/>
  <c r="E70" i="1" s="1"/>
  <c r="F70" i="1" s="1"/>
  <c r="G70" i="1" s="1"/>
  <c r="O65" i="1"/>
  <c r="O66" i="1" s="1"/>
  <c r="O68" i="1" s="1"/>
  <c r="N68" i="2"/>
  <c r="N69" i="2" s="1"/>
  <c r="F69" i="2"/>
  <c r="H66" i="1"/>
  <c r="H68" i="1" s="1"/>
  <c r="E66" i="2"/>
  <c r="E68" i="2" s="1"/>
  <c r="O52" i="2"/>
  <c r="O64" i="2" s="1"/>
  <c r="O66" i="2" s="1"/>
  <c r="E64" i="2"/>
  <c r="O24" i="1"/>
  <c r="O25" i="2"/>
  <c r="E69" i="2" l="1"/>
  <c r="E71" i="2" s="1"/>
  <c r="F71" i="2" s="1"/>
  <c r="G71" i="2" s="1"/>
  <c r="H71" i="2" s="1"/>
  <c r="I71" i="2" s="1"/>
  <c r="J71" i="2" s="1"/>
  <c r="K71" i="2" s="1"/>
  <c r="L71" i="2" s="1"/>
  <c r="M71" i="2" s="1"/>
  <c r="N71" i="2" s="1"/>
  <c r="O68" i="2"/>
  <c r="O69" i="2" s="1"/>
  <c r="H70" i="1"/>
  <c r="I70" i="1" s="1"/>
  <c r="J70" i="1" s="1"/>
  <c r="K70" i="1" s="1"/>
  <c r="L70" i="1" s="1"/>
  <c r="M70" i="1" s="1"/>
  <c r="N70" i="1" s="1"/>
</calcChain>
</file>

<file path=xl/sharedStrings.xml><?xml version="1.0" encoding="utf-8"?>
<sst xmlns="http://schemas.openxmlformats.org/spreadsheetml/2006/main" count="217" uniqueCount="115">
  <si>
    <t>Two-Year College Pro Forma Budget</t>
  </si>
  <si>
    <t>For purposes of this grant, "Inclusive Higher Education" will be abbreviated as IHE throughout the budget template</t>
  </si>
  <si>
    <t>Notes and Assumptions</t>
  </si>
  <si>
    <t>STUDENTS SERVED</t>
  </si>
  <si>
    <t>Plan Year</t>
  </si>
  <si>
    <t>Year 1</t>
  </si>
  <si>
    <t>Year 2</t>
  </si>
  <si>
    <t>Year 3</t>
  </si>
  <si>
    <t>Year 4</t>
  </si>
  <si>
    <t>Year 5</t>
  </si>
  <si>
    <t>Year 6</t>
  </si>
  <si>
    <t>Year 7</t>
  </si>
  <si>
    <t>Year 8</t>
  </si>
  <si>
    <t>Year 9</t>
  </si>
  <si>
    <t>Year 10</t>
  </si>
  <si>
    <t>TOTAL</t>
  </si>
  <si>
    <t xml:space="preserve">All students complete in 2 years per IHE certificate design 
Residential Advisors best practice is 1 RA to 20 students if campus housing is available
</t>
  </si>
  <si>
    <t xml:space="preserve">First Year </t>
  </si>
  <si>
    <t xml:space="preserve">Second Year </t>
  </si>
  <si>
    <t>Graduated</t>
  </si>
  <si>
    <t>TOTAL ENROLLED</t>
  </si>
  <si>
    <t>Current Student</t>
  </si>
  <si>
    <t>faculty/staff to student ratio</t>
  </si>
  <si>
    <t>1:3</t>
  </si>
  <si>
    <t>1:7</t>
  </si>
  <si>
    <t>1:8</t>
  </si>
  <si>
    <t>1:9</t>
  </si>
  <si>
    <t>1:10</t>
  </si>
  <si>
    <t xml:space="preserve"> estimated number of students living on campus</t>
  </si>
  <si>
    <t>Total</t>
  </si>
  <si>
    <t>number of resident advisors needed (1/20 ratio)</t>
  </si>
  <si>
    <t>P &amp; L STATEMENT</t>
  </si>
  <si>
    <t>INCOME</t>
  </si>
  <si>
    <t>Per Student</t>
  </si>
  <si>
    <t xml:space="preserve">Program fee is variable based on the Tuition Sharing and other income sources for sustainability. The proforma includes a variable for institutions to enter in the amount for their institution and plans.                                                                     Tuition sharing  - Recommendation to reach an agreement for tuition income sharing between the general fund and the IHE initiative. The proforma includes a variable to enter in the % sharing. 
</t>
  </si>
  <si>
    <t>(1)  Paid by the Student:</t>
  </si>
  <si>
    <t>Annual Cost</t>
  </si>
  <si>
    <t xml:space="preserve">     Tuition &amp; fees (4 courses/semester, $221/ch)            </t>
  </si>
  <si>
    <t xml:space="preserve">     Room &amp; Board </t>
  </si>
  <si>
    <t xml:space="preserve">      Program Fee per student (annual)</t>
  </si>
  <si>
    <t xml:space="preserve">     Total Income </t>
  </si>
  <si>
    <t xml:space="preserve">     Total Income Share to General University Revenue </t>
  </si>
  <si>
    <t xml:space="preserve">     Total Income Share to IHE Initiative Revenue </t>
  </si>
  <si>
    <t xml:space="preserve">Annual Cost for Student w/ ID  </t>
  </si>
  <si>
    <t xml:space="preserve">Annual Full-Time Typical Student Cost </t>
  </si>
  <si>
    <t xml:space="preserve">(2)  Other Income to Program: </t>
  </si>
  <si>
    <t xml:space="preserve">     IHE Competitive Grant</t>
  </si>
  <si>
    <t xml:space="preserve">Enter in any additional funding sources for inlcusive higher education initiatitives. </t>
  </si>
  <si>
    <t xml:space="preserve">     Individual/Foundation/Corporate Donor Funding</t>
  </si>
  <si>
    <t xml:space="preserve">     Other Funding   </t>
  </si>
  <si>
    <t xml:space="preserve">     Total Other  income directed to IHE   </t>
  </si>
  <si>
    <t>TOTAL INCOME TO IHE</t>
  </si>
  <si>
    <t>EXPENSE</t>
  </si>
  <si>
    <t>(1)  Human Resources</t>
  </si>
  <si>
    <t>Program:</t>
  </si>
  <si>
    <t>Annual</t>
  </si>
  <si>
    <t>Assuming two-year college will fund .5 FTE for Director from existing staff.
Please note that 2 positions start at PT</t>
  </si>
  <si>
    <t>Director (.50 FTE, $65k + 35% fringe)</t>
  </si>
  <si>
    <t>Administrative Assistant ($40K + 30% fringe)</t>
  </si>
  <si>
    <t>Program Coordinator:  Academics ($42k + 35% fringe)</t>
  </si>
  <si>
    <t>Program Coordinator: Employment ($42k+35% fringe)</t>
  </si>
  <si>
    <t>Support:</t>
  </si>
  <si>
    <t>Coaches/Mentors (10hrs/wk per student @ $14/hr for 32 weeks)</t>
  </si>
  <si>
    <t xml:space="preserve">The budget template starts with an assumption that two-year colleges will utilize work study for 100% of peer mentor support and salary reimbursement. The budget template includes the assumption that 30% of peer mentors are volunteers. Please adjust based on your institution's demographics and community. </t>
  </si>
  <si>
    <t xml:space="preserve">Work Study Reimbursement </t>
  </si>
  <si>
    <t>Volunteer Mentors (10hrs/wk per student)</t>
  </si>
  <si>
    <t>Resident Advisors (Room &amp; Board credit; 1-20 ratio)</t>
  </si>
  <si>
    <t>Total Human Resources</t>
  </si>
  <si>
    <t>(2)  Other Expenses</t>
  </si>
  <si>
    <t>Marketing/Awareness</t>
  </si>
  <si>
    <t>Expenses will fluctuate based on each school.  For example - ACC does not pay for office space, but UNC does. 
The expenses listed are those that should be considered and adjusted during planning process</t>
  </si>
  <si>
    <t>Printing/Materials</t>
  </si>
  <si>
    <t>Program Evaluation/Consortium</t>
  </si>
  <si>
    <t>Software/Assistive Technology</t>
  </si>
  <si>
    <t>Training</t>
  </si>
  <si>
    <t>Travel</t>
  </si>
  <si>
    <t>Other (supplies, office space etc..)</t>
  </si>
  <si>
    <t>Total Other Expenses</t>
  </si>
  <si>
    <t>TOTAL DIRECT EXPENSE TO IHE</t>
  </si>
  <si>
    <t>Total INDIRECT EXPENSE (Max 8% Program &amp; Support Staff Wages&amp;Fringe)</t>
  </si>
  <si>
    <t xml:space="preserve">The template includes an assumption for Indirect expenses. The maximum allowed is 8% of wages and fringe benefits.   </t>
  </si>
  <si>
    <t>TOTAL EXPENSE TO IHE</t>
  </si>
  <si>
    <t>NET INCOME (EXPENSE) TO IHE</t>
  </si>
  <si>
    <t>Cash Reserve</t>
  </si>
  <si>
    <t xml:space="preserve">The template includes a line item for the 25% required match. Applicants will provide more details on how the match is made and what expenses are included in the match.  </t>
  </si>
  <si>
    <t>Required 25% Grant Match - In Kind or Monetary</t>
  </si>
  <si>
    <t>Four-year University Pro Forma Budget</t>
  </si>
  <si>
    <t>ENROLLED STUDENTS W/ID</t>
  </si>
  <si>
    <t>First Year (Freshman)</t>
  </si>
  <si>
    <t>Second Year (Sophomore)</t>
  </si>
  <si>
    <t xml:space="preserve">All students complete in 4 years per IHE certificate design
Residential Advisors best practice is 1 RA to 20 students
Assumption and preference that majority of students live on campus if on campus housing is offered.
</t>
  </si>
  <si>
    <t>Third Year (Junior)</t>
  </si>
  <si>
    <t>Fourth Year (Senior)</t>
  </si>
  <si>
    <t xml:space="preserve">TOTAL ENROLLED </t>
  </si>
  <si>
    <t>Graduation Rate</t>
  </si>
  <si>
    <t>1:5</t>
  </si>
  <si>
    <t>1:11</t>
  </si>
  <si>
    <t xml:space="preserve">Proforma uses an average MN State University tuition &amp; fees cost and room and board expenses. The proforma assumes an institution agreed upon tuition &amp; fee sharing between the General University Revenue and the IHE Initiative. Each institution will update the budget template to reflect their cost of attendence and may decide on alternative tuition &amp; fees based on the initiative plans. The Program of Study Fee is an additional fee that will fluctuate based on the university expenses and student demographics. 
</t>
  </si>
  <si>
    <t xml:space="preserve">     Tuition &amp; fees (4 courses/semester, $385/ch)            </t>
  </si>
  <si>
    <t>-</t>
  </si>
  <si>
    <t xml:space="preserve">     Program of Study Fee per student (annual)</t>
  </si>
  <si>
    <t xml:space="preserve">Annual Student w/ ID Cost </t>
  </si>
  <si>
    <t xml:space="preserve">Annual Typical Student Cost </t>
  </si>
  <si>
    <t xml:space="preserve">(2)  Other Income to IHE Initiative: </t>
  </si>
  <si>
    <t xml:space="preserve">Enter in any additional funding sources for inclusive higher education initiatitives. </t>
  </si>
  <si>
    <t xml:space="preserve">     Voc Rehab Funding - Pre-ETS Services ($/semester) </t>
  </si>
  <si>
    <t xml:space="preserve">Assuming a 30% fringe benefit cost, will fluctuate based on University 
Please note that spreadsheet has estimated university/college salaries. Please enter amounts aligned with your institution 
Please note that 2 positions start at PT. Ramp up the positions to align with projected enrollment. </t>
  </si>
  <si>
    <t>Director ($84.5k + 30% fringe)</t>
  </si>
  <si>
    <t>Coordinator:  Academics &amp; Employment ($50k + 30% fringe)</t>
  </si>
  <si>
    <t>Coordinator: ($50k + 30% fringe)</t>
  </si>
  <si>
    <t>Peer Support:</t>
  </si>
  <si>
    <t>Coaches (2hrs/week per student @ $16/hr for 32 weeks)</t>
  </si>
  <si>
    <t>Mentors (10hrs/wk per student @ $14/hr for 32 weeks)</t>
  </si>
  <si>
    <t xml:space="preserve">There is a variable assumption that peer mentor salaries will be reimbursed by work study for 30% of need.  Budget line item for peer mentor volunteers.
The budget template includes an assumption that the RA room and board is an expense of the initiative. Each institution will decide how to handle this within existing RA staff or additional staffing. </t>
  </si>
  <si>
    <t>Expenses will fluctuate based on each institution. Customize for your organization.
The expenses listed are those that should be considered and adjusted during planning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</si>
</sst>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quot;$&quot;#,##0"/>
    <numFmt numFmtId="166" formatCode="&quot;$&quot;#,##0.00"/>
  </numFmts>
  <fonts count="37" x14ac:knownFonts="1">
    <font>
      <sz val="11"/>
      <color theme="1"/>
      <name val="Calibri"/>
      <scheme val="minor"/>
    </font>
    <font>
      <b/>
      <sz val="16"/>
      <color rgb="FFB45F06"/>
      <name val="Calibri"/>
    </font>
    <font>
      <i/>
      <sz val="11"/>
      <color theme="1"/>
      <name val="Calibri"/>
    </font>
    <font>
      <sz val="11"/>
      <name val="Calibri"/>
    </font>
    <font>
      <b/>
      <sz val="11"/>
      <color theme="1"/>
      <name val="Calibri"/>
    </font>
    <font>
      <b/>
      <sz val="12"/>
      <color theme="1"/>
      <name val="Calibri"/>
    </font>
    <font>
      <sz val="11"/>
      <color theme="1"/>
      <name val="Calibri"/>
    </font>
    <font>
      <b/>
      <sz val="11"/>
      <color rgb="FF000000"/>
      <name val="Calibri"/>
    </font>
    <font>
      <b/>
      <sz val="11"/>
      <color rgb="FF0000CC"/>
      <name val="Calibri"/>
    </font>
    <font>
      <sz val="11"/>
      <color rgb="FFFFFF00"/>
      <name val="Calibri"/>
    </font>
    <font>
      <i/>
      <sz val="11"/>
      <color rgb="FF0000CC"/>
      <name val="Calibri"/>
    </font>
    <font>
      <i/>
      <sz val="11"/>
      <color rgb="FF000000"/>
      <name val="Calibri"/>
    </font>
    <font>
      <sz val="11"/>
      <color theme="1"/>
      <name val="Calibri"/>
      <scheme val="minor"/>
    </font>
    <font>
      <sz val="11"/>
      <color rgb="FFFF0000"/>
      <name val="Calibri"/>
    </font>
    <font>
      <b/>
      <i/>
      <sz val="11"/>
      <color theme="1"/>
      <name val="Calibri"/>
    </font>
    <font>
      <b/>
      <sz val="11"/>
      <color rgb="FF274E13"/>
      <name val="Calibri"/>
    </font>
    <font>
      <i/>
      <u/>
      <sz val="11"/>
      <color theme="1"/>
      <name val="Calibri"/>
    </font>
    <font>
      <i/>
      <u/>
      <sz val="11"/>
      <color theme="1"/>
      <name val="Calibri"/>
    </font>
    <font>
      <sz val="11"/>
      <color rgb="FF000000"/>
      <name val="Calibri"/>
    </font>
    <font>
      <sz val="11"/>
      <color rgb="FF0000CC"/>
      <name val="Calibri"/>
    </font>
    <font>
      <b/>
      <i/>
      <sz val="11"/>
      <color rgb="FFC00000"/>
      <name val="Calibri"/>
    </font>
    <font>
      <b/>
      <sz val="11"/>
      <color rgb="FFC00000"/>
      <name val="Calibri"/>
    </font>
    <font>
      <b/>
      <sz val="11"/>
      <color rgb="FFC55A11"/>
      <name val="Calibri"/>
    </font>
    <font>
      <u/>
      <sz val="11"/>
      <color theme="1"/>
      <name val="Calibri"/>
    </font>
    <font>
      <sz val="11"/>
      <color rgb="FF00B050"/>
      <name val="Calibri"/>
    </font>
    <font>
      <sz val="11"/>
      <color rgb="FF1155CC"/>
      <name val="Calibri"/>
    </font>
    <font>
      <b/>
      <sz val="11"/>
      <color rgb="FF0070C0"/>
      <name val="Calibri"/>
    </font>
    <font>
      <b/>
      <sz val="11"/>
      <color rgb="FF00B050"/>
      <name val="Calibri"/>
    </font>
    <font>
      <b/>
      <sz val="11"/>
      <color theme="1"/>
      <name val="Calibri"/>
      <scheme val="minor"/>
    </font>
    <font>
      <b/>
      <sz val="11"/>
      <color rgb="FF833C0B"/>
      <name val="Calibri"/>
    </font>
    <font>
      <sz val="11"/>
      <color rgb="FF0000FF"/>
      <name val="Calibri"/>
    </font>
    <font>
      <i/>
      <sz val="11"/>
      <color rgb="FF0000FF"/>
      <name val="Calibri"/>
    </font>
    <font>
      <b/>
      <i/>
      <sz val="11"/>
      <color rgb="FF0000CC"/>
      <name val="Calibri"/>
    </font>
    <font>
      <i/>
      <u/>
      <sz val="11"/>
      <color theme="1"/>
      <name val="Calibri"/>
    </font>
    <font>
      <i/>
      <u/>
      <sz val="11"/>
      <color theme="1"/>
      <name val="Calibri"/>
    </font>
    <font>
      <u/>
      <sz val="11"/>
      <color theme="1"/>
      <name val="Calibri"/>
    </font>
    <font>
      <b/>
      <sz val="11"/>
      <color rgb="FF000000"/>
      <name val="Calibri"/>
      <scheme val="minor"/>
    </font>
  </fonts>
  <fills count="11">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FFE599"/>
        <bgColor rgb="FFFFE599"/>
      </patternFill>
    </fill>
    <fill>
      <patternFill patternType="solid">
        <fgColor rgb="FFF3F3F3"/>
        <bgColor rgb="FFF3F3F3"/>
      </patternFill>
    </fill>
    <fill>
      <patternFill patternType="solid">
        <fgColor rgb="FFD8D8D8"/>
        <bgColor rgb="FFD8D8D8"/>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s>
  <borders count="8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bottom/>
      <diagonal/>
    </border>
    <border>
      <left style="thin">
        <color rgb="FF000000"/>
      </left>
      <right/>
      <top/>
      <bottom/>
      <diagonal/>
    </border>
    <border>
      <left style="thin">
        <color rgb="FF000000"/>
      </left>
      <right style="thin">
        <color rgb="FF000000"/>
      </right>
      <top style="medium">
        <color rgb="FF000000"/>
      </top>
      <bottom/>
      <diagonal/>
    </border>
    <border>
      <left style="medium">
        <color rgb="FF000000"/>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style="medium">
        <color rgb="FF000000"/>
      </bottom>
      <diagonal/>
    </border>
    <border>
      <left/>
      <right/>
      <top/>
      <bottom/>
      <diagonal/>
    </border>
    <border>
      <left style="medium">
        <color rgb="FF000000"/>
      </left>
      <right style="medium">
        <color rgb="FF000000"/>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thin">
        <color rgb="FF000000"/>
      </right>
      <top/>
      <bottom/>
      <diagonal/>
    </border>
    <border>
      <left/>
      <right/>
      <top/>
      <bottom style="medium">
        <color rgb="FF000000"/>
      </bottom>
      <diagonal/>
    </border>
    <border>
      <left/>
      <right/>
      <top/>
      <bottom/>
      <diagonal/>
    </border>
    <border>
      <left style="thin">
        <color rgb="FF000000"/>
      </left>
      <right/>
      <top/>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medium">
        <color rgb="FF000000"/>
      </left>
      <right style="medium">
        <color rgb="FF000000"/>
      </right>
      <top style="thin">
        <color rgb="FF000000"/>
      </top>
      <bottom/>
      <diagonal/>
    </border>
    <border>
      <left/>
      <right style="thin">
        <color rgb="FF000000"/>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334">
    <xf numFmtId="0" fontId="0" fillId="0" borderId="0" xfId="0"/>
    <xf numFmtId="0" fontId="4" fillId="0" borderId="0" xfId="0" applyFont="1"/>
    <xf numFmtId="0" fontId="5" fillId="2" borderId="7" xfId="0" applyFont="1" applyFill="1" applyBorder="1" applyAlignment="1">
      <alignment horizontal="center" vertical="center"/>
    </xf>
    <xf numFmtId="0" fontId="6" fillId="3" borderId="8" xfId="0" applyFont="1" applyFill="1" applyBorder="1"/>
    <xf numFmtId="0" fontId="7" fillId="2" borderId="7"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164" fontId="4" fillId="2" borderId="7" xfId="0" applyNumberFormat="1" applyFont="1" applyFill="1" applyBorder="1" applyAlignment="1">
      <alignment horizontal="center"/>
    </xf>
    <xf numFmtId="0" fontId="6" fillId="3" borderId="11" xfId="0" applyFont="1" applyFill="1" applyBorder="1"/>
    <xf numFmtId="0" fontId="4" fillId="3" borderId="12" xfId="0" applyFont="1" applyFill="1" applyBorder="1" applyAlignment="1">
      <alignment horizontal="left"/>
    </xf>
    <xf numFmtId="0" fontId="4" fillId="3" borderId="13" xfId="0" applyFont="1" applyFill="1" applyBorder="1" applyAlignment="1">
      <alignment horizontal="left"/>
    </xf>
    <xf numFmtId="164" fontId="8" fillId="3" borderId="12" xfId="0" applyNumberFormat="1" applyFont="1" applyFill="1" applyBorder="1" applyAlignment="1">
      <alignment horizontal="center"/>
    </xf>
    <xf numFmtId="164" fontId="6" fillId="0" borderId="14" xfId="0" applyNumberFormat="1" applyFont="1" applyBorder="1" applyAlignment="1">
      <alignment horizontal="center"/>
    </xf>
    <xf numFmtId="0" fontId="9" fillId="3" borderId="11" xfId="0" applyFont="1" applyFill="1" applyBorder="1"/>
    <xf numFmtId="0" fontId="4" fillId="3" borderId="17" xfId="0" applyFont="1" applyFill="1" applyBorder="1" applyAlignment="1">
      <alignment horizontal="left"/>
    </xf>
    <xf numFmtId="164" fontId="4" fillId="0" borderId="14" xfId="0" applyNumberFormat="1" applyFont="1" applyBorder="1" applyAlignment="1">
      <alignment horizontal="right"/>
    </xf>
    <xf numFmtId="0" fontId="4" fillId="2" borderId="18" xfId="0" applyFont="1" applyFill="1" applyBorder="1" applyAlignment="1">
      <alignment horizontal="right"/>
    </xf>
    <xf numFmtId="0" fontId="4" fillId="2" borderId="19" xfId="0" applyFont="1" applyFill="1" applyBorder="1" applyAlignment="1">
      <alignment horizontal="center"/>
    </xf>
    <xf numFmtId="164" fontId="4" fillId="2" borderId="18" xfId="0" applyNumberFormat="1" applyFont="1" applyFill="1" applyBorder="1" applyAlignment="1">
      <alignment horizontal="center"/>
    </xf>
    <xf numFmtId="164" fontId="6" fillId="0" borderId="14" xfId="0" applyNumberFormat="1" applyFont="1" applyBorder="1" applyAlignment="1">
      <alignment horizontal="right"/>
    </xf>
    <xf numFmtId="0" fontId="2" fillId="0" borderId="0" xfId="0" applyFont="1" applyAlignment="1">
      <alignment horizontal="right"/>
    </xf>
    <xf numFmtId="0" fontId="2" fillId="3" borderId="11" xfId="0" applyFont="1" applyFill="1" applyBorder="1" applyAlignment="1">
      <alignment horizontal="right"/>
    </xf>
    <xf numFmtId="0" fontId="10" fillId="3" borderId="12" xfId="0" applyFont="1" applyFill="1" applyBorder="1" applyAlignment="1">
      <alignment horizontal="right"/>
    </xf>
    <xf numFmtId="1" fontId="10" fillId="3" borderId="17" xfId="0" applyNumberFormat="1" applyFont="1" applyFill="1" applyBorder="1" applyAlignment="1">
      <alignment horizontal="right"/>
    </xf>
    <xf numFmtId="1" fontId="10" fillId="3" borderId="12" xfId="0" applyNumberFormat="1" applyFont="1" applyFill="1" applyBorder="1" applyAlignment="1">
      <alignment horizontal="right"/>
    </xf>
    <xf numFmtId="49" fontId="2" fillId="0" borderId="0" xfId="0" applyNumberFormat="1" applyFont="1" applyAlignment="1">
      <alignment horizontal="right"/>
    </xf>
    <xf numFmtId="49" fontId="10" fillId="3" borderId="20" xfId="0" applyNumberFormat="1" applyFont="1" applyFill="1" applyBorder="1" applyAlignment="1">
      <alignment horizontal="right"/>
    </xf>
    <xf numFmtId="49" fontId="10" fillId="3" borderId="21" xfId="0" applyNumberFormat="1" applyFont="1" applyFill="1" applyBorder="1" applyAlignment="1">
      <alignment horizontal="right"/>
    </xf>
    <xf numFmtId="49" fontId="10" fillId="3" borderId="21" xfId="0" quotePrefix="1" applyNumberFormat="1" applyFont="1" applyFill="1" applyBorder="1" applyAlignment="1">
      <alignment horizontal="right"/>
    </xf>
    <xf numFmtId="0" fontId="11" fillId="3" borderId="11" xfId="0" applyFont="1" applyFill="1" applyBorder="1" applyAlignment="1">
      <alignment horizontal="right"/>
    </xf>
    <xf numFmtId="9" fontId="10" fillId="4" borderId="20" xfId="0" applyNumberFormat="1" applyFont="1" applyFill="1" applyBorder="1" applyAlignment="1">
      <alignment horizontal="right"/>
    </xf>
    <xf numFmtId="1" fontId="11" fillId="3" borderId="19" xfId="0" applyNumberFormat="1" applyFont="1" applyFill="1" applyBorder="1" applyAlignment="1">
      <alignment horizontal="right"/>
    </xf>
    <xf numFmtId="0" fontId="11" fillId="3" borderId="22" xfId="0" applyFont="1" applyFill="1" applyBorder="1" applyAlignment="1">
      <alignment horizontal="right"/>
    </xf>
    <xf numFmtId="49" fontId="10" fillId="3" borderId="23" xfId="0" applyNumberFormat="1" applyFont="1" applyFill="1" applyBorder="1" applyAlignment="1">
      <alignment horizontal="right"/>
    </xf>
    <xf numFmtId="0" fontId="12" fillId="5" borderId="19" xfId="0" applyFont="1" applyFill="1" applyBorder="1"/>
    <xf numFmtId="164" fontId="2" fillId="0" borderId="14" xfId="0" applyNumberFormat="1" applyFont="1" applyBorder="1" applyAlignment="1">
      <alignment horizontal="right"/>
    </xf>
    <xf numFmtId="0" fontId="13" fillId="0" borderId="0" xfId="0" applyFont="1"/>
    <xf numFmtId="0" fontId="10" fillId="0" borderId="0" xfId="0" applyFont="1" applyAlignment="1">
      <alignment horizontal="right"/>
    </xf>
    <xf numFmtId="164" fontId="14" fillId="0" borderId="0" xfId="0" applyNumberFormat="1" applyFont="1" applyAlignment="1">
      <alignment horizontal="center"/>
    </xf>
    <xf numFmtId="164" fontId="4" fillId="0" borderId="0" xfId="0" applyNumberFormat="1" applyFont="1"/>
    <xf numFmtId="0" fontId="6" fillId="0" borderId="0" xfId="0" applyFont="1"/>
    <xf numFmtId="0" fontId="15" fillId="3" borderId="24" xfId="0" applyFont="1" applyFill="1" applyBorder="1"/>
    <xf numFmtId="0" fontId="2" fillId="3" borderId="25" xfId="0" applyFont="1" applyFill="1" applyBorder="1" applyAlignment="1">
      <alignment horizontal="right"/>
    </xf>
    <xf numFmtId="0" fontId="4" fillId="2" borderId="26" xfId="0" applyFont="1" applyFill="1" applyBorder="1" applyAlignment="1">
      <alignment horizontal="center"/>
    </xf>
    <xf numFmtId="0" fontId="4" fillId="6" borderId="11" xfId="0" quotePrefix="1" applyFont="1" applyFill="1" applyBorder="1" applyAlignment="1">
      <alignment horizontal="left"/>
    </xf>
    <xf numFmtId="0" fontId="16" fillId="6" borderId="27" xfId="0" applyFont="1" applyFill="1" applyBorder="1" applyAlignment="1">
      <alignment horizontal="right"/>
    </xf>
    <xf numFmtId="0" fontId="17" fillId="6" borderId="17" xfId="0" applyFont="1" applyFill="1" applyBorder="1" applyAlignment="1">
      <alignment horizontal="right"/>
    </xf>
    <xf numFmtId="0" fontId="6" fillId="6" borderId="27" xfId="0" applyFont="1" applyFill="1" applyBorder="1"/>
    <xf numFmtId="0" fontId="6" fillId="6" borderId="12" xfId="0" applyFont="1" applyFill="1" applyBorder="1"/>
    <xf numFmtId="0" fontId="6" fillId="3" borderId="28" xfId="0" applyFont="1" applyFill="1" applyBorder="1"/>
    <xf numFmtId="0" fontId="6" fillId="6" borderId="11" xfId="0" applyFont="1" applyFill="1" applyBorder="1"/>
    <xf numFmtId="165" fontId="8" fillId="4" borderId="29" xfId="0" applyNumberFormat="1" applyFont="1" applyFill="1" applyBorder="1"/>
    <xf numFmtId="165" fontId="18" fillId="6" borderId="17" xfId="0" applyNumberFormat="1" applyFont="1" applyFill="1" applyBorder="1" applyAlignment="1">
      <alignment horizontal="center"/>
    </xf>
    <xf numFmtId="165" fontId="6" fillId="6" borderId="27" xfId="0" applyNumberFormat="1" applyFont="1" applyFill="1" applyBorder="1" applyAlignment="1">
      <alignment horizontal="center"/>
    </xf>
    <xf numFmtId="165" fontId="6" fillId="6" borderId="12" xfId="0" applyNumberFormat="1" applyFont="1" applyFill="1" applyBorder="1" applyAlignment="1">
      <alignment horizontal="center"/>
    </xf>
    <xf numFmtId="165" fontId="6" fillId="3" borderId="28" xfId="0" applyNumberFormat="1" applyFont="1" applyFill="1" applyBorder="1" applyAlignment="1">
      <alignment horizontal="right"/>
    </xf>
    <xf numFmtId="165" fontId="8" fillId="4" borderId="30" xfId="0" applyNumberFormat="1" applyFont="1" applyFill="1" applyBorder="1"/>
    <xf numFmtId="165" fontId="18" fillId="7" borderId="31" xfId="0" applyNumberFormat="1" applyFont="1" applyFill="1" applyBorder="1" applyAlignment="1">
      <alignment horizontal="center"/>
    </xf>
    <xf numFmtId="165" fontId="18" fillId="7" borderId="32" xfId="0" applyNumberFormat="1" applyFont="1" applyFill="1" applyBorder="1" applyAlignment="1">
      <alignment horizontal="center"/>
    </xf>
    <xf numFmtId="0" fontId="6" fillId="7" borderId="33" xfId="0" applyFont="1" applyFill="1" applyBorder="1"/>
    <xf numFmtId="165" fontId="8" fillId="4" borderId="16" xfId="0" applyNumberFormat="1" applyFont="1" applyFill="1" applyBorder="1"/>
    <xf numFmtId="165" fontId="18" fillId="7" borderId="34" xfId="0" applyNumberFormat="1" applyFont="1" applyFill="1" applyBorder="1" applyAlignment="1">
      <alignment horizontal="center"/>
    </xf>
    <xf numFmtId="165" fontId="6" fillId="3" borderId="35" xfId="0" applyNumberFormat="1" applyFont="1" applyFill="1" applyBorder="1"/>
    <xf numFmtId="0" fontId="4" fillId="6" borderId="11" xfId="0" applyFont="1" applyFill="1" applyBorder="1" applyAlignment="1">
      <alignment horizontal="left"/>
    </xf>
    <xf numFmtId="164" fontId="19" fillId="6" borderId="36" xfId="0" applyNumberFormat="1" applyFont="1" applyFill="1" applyBorder="1"/>
    <xf numFmtId="165" fontId="4" fillId="6" borderId="17" xfId="0" applyNumberFormat="1" applyFont="1" applyFill="1" applyBorder="1" applyAlignment="1">
      <alignment horizontal="center"/>
    </xf>
    <xf numFmtId="165" fontId="4" fillId="6" borderId="27" xfId="0" applyNumberFormat="1" applyFont="1" applyFill="1" applyBorder="1" applyAlignment="1">
      <alignment horizontal="center"/>
    </xf>
    <xf numFmtId="165" fontId="4" fillId="3" borderId="28" xfId="0" applyNumberFormat="1" applyFont="1" applyFill="1" applyBorder="1" applyAlignment="1">
      <alignment horizontal="right"/>
    </xf>
    <xf numFmtId="0" fontId="4" fillId="3" borderId="11" xfId="0" applyFont="1" applyFill="1" applyBorder="1" applyAlignment="1">
      <alignment horizontal="left"/>
    </xf>
    <xf numFmtId="164" fontId="19" fillId="3" borderId="27" xfId="0" applyNumberFormat="1" applyFont="1" applyFill="1" applyBorder="1"/>
    <xf numFmtId="164" fontId="19" fillId="3" borderId="17" xfId="0" applyNumberFormat="1" applyFont="1" applyFill="1" applyBorder="1"/>
    <xf numFmtId="164" fontId="4" fillId="3" borderId="27" xfId="0" applyNumberFormat="1" applyFont="1" applyFill="1" applyBorder="1" applyAlignment="1">
      <alignment horizontal="center"/>
    </xf>
    <xf numFmtId="164" fontId="4" fillId="3" borderId="12" xfId="0" applyNumberFormat="1" applyFont="1" applyFill="1" applyBorder="1" applyAlignment="1">
      <alignment horizontal="center"/>
    </xf>
    <xf numFmtId="164" fontId="19" fillId="3" borderId="29" xfId="0" applyNumberFormat="1" applyFont="1" applyFill="1" applyBorder="1"/>
    <xf numFmtId="164" fontId="6" fillId="3" borderId="27" xfId="0" applyNumberFormat="1" applyFont="1" applyFill="1" applyBorder="1" applyAlignment="1">
      <alignment horizontal="center"/>
    </xf>
    <xf numFmtId="164" fontId="6" fillId="3" borderId="12" xfId="0" applyNumberFormat="1" applyFont="1" applyFill="1" applyBorder="1" applyAlignment="1">
      <alignment horizontal="center"/>
    </xf>
    <xf numFmtId="164" fontId="6" fillId="3" borderId="28" xfId="0" applyNumberFormat="1" applyFont="1" applyFill="1" applyBorder="1"/>
    <xf numFmtId="9" fontId="8" fillId="4" borderId="37" xfId="0" applyNumberFormat="1" applyFont="1" applyFill="1" applyBorder="1" applyAlignment="1">
      <alignment horizontal="right"/>
    </xf>
    <xf numFmtId="165" fontId="4" fillId="3" borderId="21" xfId="0" applyNumberFormat="1" applyFont="1" applyFill="1" applyBorder="1" applyAlignment="1">
      <alignment horizontal="center"/>
    </xf>
    <xf numFmtId="165" fontId="4" fillId="3" borderId="28" xfId="0" applyNumberFormat="1" applyFont="1" applyFill="1" applyBorder="1"/>
    <xf numFmtId="9" fontId="8" fillId="4" borderId="27" xfId="0" applyNumberFormat="1" applyFont="1" applyFill="1" applyBorder="1" applyAlignment="1">
      <alignment horizontal="right"/>
    </xf>
    <xf numFmtId="165" fontId="4" fillId="3" borderId="17" xfId="0" applyNumberFormat="1" applyFont="1" applyFill="1" applyBorder="1" applyAlignment="1">
      <alignment horizontal="center"/>
    </xf>
    <xf numFmtId="165" fontId="4" fillId="3" borderId="38" xfId="0" applyNumberFormat="1" applyFont="1" applyFill="1" applyBorder="1"/>
    <xf numFmtId="164" fontId="4" fillId="3" borderId="17" xfId="0" applyNumberFormat="1" applyFont="1" applyFill="1" applyBorder="1" applyAlignment="1">
      <alignment horizontal="center"/>
    </xf>
    <xf numFmtId="164" fontId="4" fillId="3" borderId="39" xfId="0" applyNumberFormat="1" applyFont="1" applyFill="1" applyBorder="1"/>
    <xf numFmtId="0" fontId="11" fillId="3" borderId="24" xfId="0" applyFont="1" applyFill="1" applyBorder="1" applyAlignment="1">
      <alignment horizontal="right"/>
    </xf>
    <xf numFmtId="165" fontId="18" fillId="3" borderId="25" xfId="0" applyNumberFormat="1" applyFont="1" applyFill="1" applyBorder="1" applyAlignment="1">
      <alignment horizontal="right"/>
    </xf>
    <xf numFmtId="164" fontId="19" fillId="3" borderId="17" xfId="0" applyNumberFormat="1" applyFont="1" applyFill="1" applyBorder="1" applyAlignment="1">
      <alignment horizontal="center"/>
    </xf>
    <xf numFmtId="164" fontId="4" fillId="3" borderId="40" xfId="0" applyNumberFormat="1" applyFont="1" applyFill="1" applyBorder="1" applyAlignment="1">
      <alignment horizontal="center"/>
    </xf>
    <xf numFmtId="164" fontId="4" fillId="3" borderId="28" xfId="0" applyNumberFormat="1" applyFont="1" applyFill="1" applyBorder="1" applyAlignment="1">
      <alignment horizontal="center"/>
    </xf>
    <xf numFmtId="165" fontId="8" fillId="4" borderId="41" xfId="0" applyNumberFormat="1" applyFont="1" applyFill="1" applyBorder="1" applyAlignment="1">
      <alignment horizontal="right"/>
    </xf>
    <xf numFmtId="0" fontId="20" fillId="3" borderId="11" xfId="0" applyFont="1" applyFill="1" applyBorder="1" applyAlignment="1">
      <alignment horizontal="right"/>
    </xf>
    <xf numFmtId="164" fontId="21" fillId="3" borderId="27" xfId="0" applyNumberFormat="1" applyFont="1" applyFill="1" applyBorder="1" applyAlignment="1">
      <alignment horizontal="center"/>
    </xf>
    <xf numFmtId="164" fontId="21" fillId="3" borderId="17" xfId="0" applyNumberFormat="1" applyFont="1" applyFill="1" applyBorder="1" applyAlignment="1">
      <alignment horizontal="center"/>
    </xf>
    <xf numFmtId="0" fontId="4" fillId="3" borderId="11" xfId="0" quotePrefix="1" applyFont="1" applyFill="1" applyBorder="1" applyAlignment="1">
      <alignment horizontal="left"/>
    </xf>
    <xf numFmtId="0" fontId="6" fillId="3" borderId="27" xfId="0" applyFont="1" applyFill="1" applyBorder="1"/>
    <xf numFmtId="0" fontId="6" fillId="3" borderId="17" xfId="0" applyFont="1" applyFill="1" applyBorder="1"/>
    <xf numFmtId="164" fontId="6" fillId="3" borderId="27" xfId="0" applyNumberFormat="1" applyFont="1" applyFill="1" applyBorder="1"/>
    <xf numFmtId="164" fontId="22" fillId="3" borderId="28" xfId="0" applyNumberFormat="1" applyFont="1" applyFill="1" applyBorder="1"/>
    <xf numFmtId="165" fontId="19" fillId="3" borderId="17" xfId="0" applyNumberFormat="1" applyFont="1" applyFill="1" applyBorder="1"/>
    <xf numFmtId="165" fontId="19" fillId="3" borderId="27" xfId="0" applyNumberFormat="1" applyFont="1" applyFill="1" applyBorder="1"/>
    <xf numFmtId="165" fontId="19" fillId="3" borderId="12" xfId="0" applyNumberFormat="1" applyFont="1" applyFill="1" applyBorder="1"/>
    <xf numFmtId="165" fontId="6" fillId="3" borderId="28" xfId="0" applyNumberFormat="1" applyFont="1" applyFill="1" applyBorder="1"/>
    <xf numFmtId="0" fontId="6" fillId="3" borderId="30" xfId="0" applyFont="1" applyFill="1" applyBorder="1"/>
    <xf numFmtId="165" fontId="19" fillId="3" borderId="21" xfId="0" applyNumberFormat="1" applyFont="1" applyFill="1" applyBorder="1"/>
    <xf numFmtId="165" fontId="19" fillId="3" borderId="42" xfId="0" applyNumberFormat="1" applyFont="1" applyFill="1" applyBorder="1"/>
    <xf numFmtId="165" fontId="19" fillId="3" borderId="43" xfId="0" applyNumberFormat="1" applyFont="1" applyFill="1" applyBorder="1"/>
    <xf numFmtId="165" fontId="6" fillId="3" borderId="44" xfId="0" applyNumberFormat="1" applyFont="1" applyFill="1" applyBorder="1"/>
    <xf numFmtId="165" fontId="8" fillId="4" borderId="27" xfId="0" applyNumberFormat="1" applyFont="1" applyFill="1" applyBorder="1"/>
    <xf numFmtId="165" fontId="6" fillId="3" borderId="45" xfId="0" applyNumberFormat="1" applyFont="1" applyFill="1" applyBorder="1"/>
    <xf numFmtId="165" fontId="19" fillId="3" borderId="46" xfId="0" applyNumberFormat="1" applyFont="1" applyFill="1" applyBorder="1"/>
    <xf numFmtId="165" fontId="19" fillId="3" borderId="47" xfId="0" applyNumberFormat="1" applyFont="1" applyFill="1" applyBorder="1"/>
    <xf numFmtId="165" fontId="4" fillId="3" borderId="17" xfId="0" applyNumberFormat="1" applyFont="1" applyFill="1" applyBorder="1"/>
    <xf numFmtId="165" fontId="4" fillId="3" borderId="27" xfId="0" applyNumberFormat="1" applyFont="1" applyFill="1" applyBorder="1"/>
    <xf numFmtId="165" fontId="4" fillId="3" borderId="12" xfId="0" applyNumberFormat="1" applyFont="1" applyFill="1" applyBorder="1"/>
    <xf numFmtId="165" fontId="6" fillId="3" borderId="21" xfId="0" applyNumberFormat="1" applyFont="1" applyFill="1" applyBorder="1"/>
    <xf numFmtId="165" fontId="6" fillId="3" borderId="29" xfId="0" applyNumberFormat="1" applyFont="1" applyFill="1" applyBorder="1"/>
    <xf numFmtId="165" fontId="6" fillId="3" borderId="43" xfId="0" applyNumberFormat="1" applyFont="1" applyFill="1" applyBorder="1"/>
    <xf numFmtId="165" fontId="4" fillId="3" borderId="44" xfId="0" applyNumberFormat="1" applyFont="1" applyFill="1" applyBorder="1"/>
    <xf numFmtId="0" fontId="15" fillId="3" borderId="11" xfId="0" applyFont="1" applyFill="1" applyBorder="1" applyAlignment="1">
      <alignment horizontal="right"/>
    </xf>
    <xf numFmtId="164" fontId="4" fillId="3" borderId="30" xfId="0" applyNumberFormat="1" applyFont="1" applyFill="1" applyBorder="1"/>
    <xf numFmtId="165" fontId="4" fillId="3" borderId="1" xfId="0" applyNumberFormat="1" applyFont="1" applyFill="1" applyBorder="1"/>
    <xf numFmtId="165" fontId="4" fillId="3" borderId="48" xfId="0" applyNumberFormat="1" applyFont="1" applyFill="1" applyBorder="1"/>
    <xf numFmtId="165" fontId="4" fillId="3" borderId="2" xfId="0" applyNumberFormat="1" applyFont="1" applyFill="1" applyBorder="1"/>
    <xf numFmtId="165" fontId="4" fillId="3" borderId="49" xfId="0" applyNumberFormat="1" applyFont="1" applyFill="1" applyBorder="1"/>
    <xf numFmtId="0" fontId="15" fillId="3" borderId="11" xfId="0" applyFont="1" applyFill="1" applyBorder="1"/>
    <xf numFmtId="164" fontId="6" fillId="3" borderId="30" xfId="0" applyNumberFormat="1" applyFont="1" applyFill="1" applyBorder="1"/>
    <xf numFmtId="164" fontId="6" fillId="3" borderId="15" xfId="0" applyNumberFormat="1" applyFont="1" applyFill="1" applyBorder="1"/>
    <xf numFmtId="164" fontId="6" fillId="3" borderId="50" xfId="0" applyNumberFormat="1" applyFont="1" applyFill="1" applyBorder="1"/>
    <xf numFmtId="164" fontId="6" fillId="3" borderId="0" xfId="0" applyNumberFormat="1" applyFont="1" applyFill="1"/>
    <xf numFmtId="164" fontId="22" fillId="3" borderId="14" xfId="0" applyNumberFormat="1" applyFont="1" applyFill="1" applyBorder="1"/>
    <xf numFmtId="0" fontId="6" fillId="0" borderId="0" xfId="0" applyFont="1" applyAlignment="1">
      <alignment horizontal="center"/>
    </xf>
    <xf numFmtId="0" fontId="4" fillId="3" borderId="11" xfId="0" quotePrefix="1" applyFont="1" applyFill="1" applyBorder="1"/>
    <xf numFmtId="0" fontId="23" fillId="3" borderId="11" xfId="0" applyFont="1" applyFill="1" applyBorder="1"/>
    <xf numFmtId="164" fontId="2" fillId="3" borderId="30" xfId="0" applyNumberFormat="1" applyFont="1" applyFill="1" applyBorder="1" applyAlignment="1">
      <alignment horizontal="right"/>
    </xf>
    <xf numFmtId="164" fontId="2" fillId="3" borderId="15" xfId="0" applyNumberFormat="1" applyFont="1" applyFill="1" applyBorder="1" applyAlignment="1">
      <alignment horizontal="right"/>
    </xf>
    <xf numFmtId="164" fontId="4" fillId="3" borderId="14" xfId="0" applyNumberFormat="1" applyFont="1" applyFill="1" applyBorder="1"/>
    <xf numFmtId="165" fontId="19" fillId="4" borderId="30" xfId="0" applyNumberFormat="1" applyFont="1" applyFill="1" applyBorder="1"/>
    <xf numFmtId="165" fontId="18" fillId="3" borderId="15" xfId="0" applyNumberFormat="1" applyFont="1" applyFill="1" applyBorder="1"/>
    <xf numFmtId="165" fontId="18" fillId="3" borderId="50" xfId="0" applyNumberFormat="1" applyFont="1" applyFill="1" applyBorder="1"/>
    <xf numFmtId="165" fontId="18" fillId="3" borderId="0" xfId="0" applyNumberFormat="1" applyFont="1" applyFill="1"/>
    <xf numFmtId="165" fontId="4" fillId="3" borderId="14" xfId="0" applyNumberFormat="1" applyFont="1" applyFill="1" applyBorder="1"/>
    <xf numFmtId="0" fontId="6" fillId="3" borderId="11" xfId="0" applyFont="1" applyFill="1" applyBorder="1" applyAlignment="1">
      <alignment vertical="center"/>
    </xf>
    <xf numFmtId="165" fontId="19" fillId="3" borderId="15" xfId="0" applyNumberFormat="1" applyFont="1" applyFill="1" applyBorder="1"/>
    <xf numFmtId="165" fontId="6" fillId="3" borderId="15" xfId="0" applyNumberFormat="1" applyFont="1" applyFill="1" applyBorder="1"/>
    <xf numFmtId="165" fontId="6" fillId="3" borderId="50" xfId="0" applyNumberFormat="1" applyFont="1" applyFill="1" applyBorder="1"/>
    <xf numFmtId="165" fontId="6" fillId="3" borderId="0" xfId="0" applyNumberFormat="1" applyFont="1" applyFill="1"/>
    <xf numFmtId="165" fontId="24" fillId="3" borderId="30" xfId="0" applyNumberFormat="1" applyFont="1" applyFill="1" applyBorder="1"/>
    <xf numFmtId="165" fontId="19" fillId="3" borderId="30" xfId="0" applyNumberFormat="1" applyFont="1" applyFill="1" applyBorder="1"/>
    <xf numFmtId="9" fontId="19" fillId="4" borderId="30" xfId="0" applyNumberFormat="1" applyFont="1" applyFill="1" applyBorder="1"/>
    <xf numFmtId="9" fontId="6" fillId="4" borderId="30" xfId="0" applyNumberFormat="1" applyFont="1" applyFill="1" applyBorder="1" applyAlignment="1">
      <alignment horizontal="right"/>
    </xf>
    <xf numFmtId="165" fontId="6" fillId="3" borderId="15" xfId="0" applyNumberFormat="1" applyFont="1" applyFill="1" applyBorder="1" applyAlignment="1">
      <alignment horizontal="right"/>
    </xf>
    <xf numFmtId="165" fontId="6" fillId="3" borderId="50" xfId="0" applyNumberFormat="1" applyFont="1" applyFill="1" applyBorder="1" applyAlignment="1">
      <alignment horizontal="right"/>
    </xf>
    <xf numFmtId="165" fontId="6" fillId="3" borderId="0" xfId="0" applyNumberFormat="1" applyFont="1" applyFill="1" applyAlignment="1">
      <alignment horizontal="right"/>
    </xf>
    <xf numFmtId="165" fontId="6" fillId="4" borderId="30" xfId="0" applyNumberFormat="1" applyFont="1" applyFill="1" applyBorder="1" applyAlignment="1">
      <alignment horizontal="right"/>
    </xf>
    <xf numFmtId="165" fontId="6" fillId="3" borderId="4" xfId="0" applyNumberFormat="1" applyFont="1" applyFill="1" applyBorder="1" applyAlignment="1">
      <alignment horizontal="right"/>
    </xf>
    <xf numFmtId="165" fontId="6" fillId="3" borderId="51" xfId="0" applyNumberFormat="1" applyFont="1" applyFill="1" applyBorder="1" applyAlignment="1">
      <alignment horizontal="right"/>
    </xf>
    <xf numFmtId="165" fontId="6" fillId="3" borderId="5" xfId="0" applyNumberFormat="1" applyFont="1" applyFill="1" applyBorder="1" applyAlignment="1">
      <alignment horizontal="right"/>
    </xf>
    <xf numFmtId="165" fontId="4" fillId="3" borderId="52" xfId="0" applyNumberFormat="1" applyFont="1" applyFill="1" applyBorder="1"/>
    <xf numFmtId="0" fontId="4" fillId="3" borderId="11" xfId="0" applyFont="1" applyFill="1" applyBorder="1"/>
    <xf numFmtId="164" fontId="6" fillId="3" borderId="27" xfId="0" applyNumberFormat="1" applyFont="1" applyFill="1" applyBorder="1" applyAlignment="1">
      <alignment horizontal="right"/>
    </xf>
    <xf numFmtId="165" fontId="4" fillId="3" borderId="53" xfId="0" applyNumberFormat="1" applyFont="1" applyFill="1" applyBorder="1" applyAlignment="1">
      <alignment horizontal="right"/>
    </xf>
    <xf numFmtId="165" fontId="4" fillId="3" borderId="39" xfId="0" applyNumberFormat="1" applyFont="1" applyFill="1" applyBorder="1"/>
    <xf numFmtId="165" fontId="6" fillId="3" borderId="17" xfId="0" applyNumberFormat="1" applyFont="1" applyFill="1" applyBorder="1" applyAlignment="1">
      <alignment horizontal="right"/>
    </xf>
    <xf numFmtId="165" fontId="6" fillId="3" borderId="27" xfId="0" applyNumberFormat="1" applyFont="1" applyFill="1" applyBorder="1" applyAlignment="1">
      <alignment horizontal="right"/>
    </xf>
    <xf numFmtId="0" fontId="6" fillId="5" borderId="11" xfId="0" applyFont="1" applyFill="1" applyBorder="1"/>
    <xf numFmtId="165" fontId="19" fillId="3" borderId="17" xfId="0" applyNumberFormat="1" applyFont="1" applyFill="1" applyBorder="1" applyAlignment="1">
      <alignment horizontal="right"/>
    </xf>
    <xf numFmtId="165" fontId="19" fillId="3" borderId="27" xfId="0" applyNumberFormat="1" applyFont="1" applyFill="1" applyBorder="1" applyAlignment="1">
      <alignment horizontal="right"/>
    </xf>
    <xf numFmtId="165" fontId="4" fillId="3" borderId="54" xfId="0" applyNumberFormat="1" applyFont="1" applyFill="1" applyBorder="1"/>
    <xf numFmtId="165" fontId="25" fillId="3" borderId="45" xfId="0" applyNumberFormat="1" applyFont="1" applyFill="1" applyBorder="1"/>
    <xf numFmtId="165" fontId="25" fillId="3" borderId="46" xfId="0" applyNumberFormat="1" applyFont="1" applyFill="1" applyBorder="1"/>
    <xf numFmtId="165" fontId="4" fillId="3" borderId="35" xfId="0" applyNumberFormat="1" applyFont="1" applyFill="1" applyBorder="1"/>
    <xf numFmtId="165" fontId="6" fillId="3" borderId="17" xfId="0" applyNumberFormat="1" applyFont="1" applyFill="1" applyBorder="1"/>
    <xf numFmtId="165" fontId="6" fillId="3" borderId="27" xfId="0" applyNumberFormat="1" applyFont="1" applyFill="1" applyBorder="1"/>
    <xf numFmtId="165" fontId="6" fillId="3" borderId="12" xfId="0" applyNumberFormat="1" applyFont="1" applyFill="1" applyBorder="1"/>
    <xf numFmtId="0" fontId="26" fillId="3" borderId="11" xfId="0" applyFont="1" applyFill="1" applyBorder="1" applyAlignment="1">
      <alignment horizontal="right"/>
    </xf>
    <xf numFmtId="164" fontId="4" fillId="3" borderId="27" xfId="0" applyNumberFormat="1" applyFont="1" applyFill="1" applyBorder="1"/>
    <xf numFmtId="0" fontId="27" fillId="3" borderId="11" xfId="0" applyFont="1" applyFill="1" applyBorder="1" applyAlignment="1">
      <alignment horizontal="right"/>
    </xf>
    <xf numFmtId="9" fontId="8" fillId="4" borderId="27" xfId="0" applyNumberFormat="1" applyFont="1" applyFill="1" applyBorder="1"/>
    <xf numFmtId="9" fontId="4" fillId="3" borderId="27" xfId="0" applyNumberFormat="1" applyFont="1" applyFill="1" applyBorder="1"/>
    <xf numFmtId="0" fontId="4" fillId="2" borderId="55" xfId="0" applyFont="1" applyFill="1" applyBorder="1"/>
    <xf numFmtId="164" fontId="4" fillId="2" borderId="56" xfId="0" applyNumberFormat="1" applyFont="1" applyFill="1" applyBorder="1"/>
    <xf numFmtId="165" fontId="4" fillId="2" borderId="57" xfId="0" applyNumberFormat="1" applyFont="1" applyFill="1" applyBorder="1"/>
    <xf numFmtId="165" fontId="4" fillId="0" borderId="0" xfId="0" applyNumberFormat="1" applyFont="1"/>
    <xf numFmtId="0" fontId="2" fillId="0" borderId="0" xfId="0" applyFont="1"/>
    <xf numFmtId="0" fontId="4" fillId="6" borderId="9" xfId="0" applyFont="1" applyFill="1" applyBorder="1" applyAlignment="1">
      <alignment horizontal="right"/>
    </xf>
    <xf numFmtId="165" fontId="4" fillId="6" borderId="58" xfId="0" applyNumberFormat="1" applyFont="1" applyFill="1" applyBorder="1"/>
    <xf numFmtId="0" fontId="28" fillId="0" borderId="0" xfId="0" applyFont="1"/>
    <xf numFmtId="165" fontId="12" fillId="0" borderId="0" xfId="0" applyNumberFormat="1" applyFont="1"/>
    <xf numFmtId="165" fontId="12" fillId="0" borderId="0" xfId="0" applyNumberFormat="1" applyFont="1" applyAlignment="1">
      <alignment horizontal="center"/>
    </xf>
    <xf numFmtId="0" fontId="29" fillId="2" borderId="7" xfId="0" applyFont="1" applyFill="1" applyBorder="1" applyAlignment="1">
      <alignment horizontal="center"/>
    </xf>
    <xf numFmtId="164" fontId="30" fillId="3" borderId="12" xfId="0" applyNumberFormat="1" applyFont="1" applyFill="1" applyBorder="1" applyAlignment="1">
      <alignment horizontal="center"/>
    </xf>
    <xf numFmtId="0" fontId="2" fillId="0" borderId="0" xfId="0" applyFont="1" applyAlignment="1">
      <alignment vertical="top" wrapText="1"/>
    </xf>
    <xf numFmtId="164" fontId="30" fillId="3" borderId="17" xfId="0" applyNumberFormat="1" applyFont="1" applyFill="1" applyBorder="1" applyAlignment="1">
      <alignment horizontal="center"/>
    </xf>
    <xf numFmtId="164" fontId="30" fillId="3" borderId="45" xfId="0" applyNumberFormat="1" applyFont="1" applyFill="1" applyBorder="1" applyAlignment="1">
      <alignment horizontal="center"/>
    </xf>
    <xf numFmtId="0" fontId="11" fillId="3" borderId="12" xfId="0" applyFont="1" applyFill="1" applyBorder="1" applyAlignment="1">
      <alignment horizontal="right"/>
    </xf>
    <xf numFmtId="0" fontId="11" fillId="3" borderId="17" xfId="0" applyFont="1" applyFill="1" applyBorder="1" applyAlignment="1">
      <alignment horizontal="right"/>
    </xf>
    <xf numFmtId="9" fontId="11" fillId="3" borderId="12" xfId="0" applyNumberFormat="1" applyFont="1" applyFill="1" applyBorder="1" applyAlignment="1">
      <alignment horizontal="right"/>
    </xf>
    <xf numFmtId="9" fontId="2" fillId="3" borderId="12" xfId="0" applyNumberFormat="1" applyFont="1" applyFill="1" applyBorder="1" applyAlignment="1">
      <alignment horizontal="right"/>
    </xf>
    <xf numFmtId="49" fontId="2" fillId="3" borderId="45" xfId="0" applyNumberFormat="1" applyFont="1" applyFill="1" applyBorder="1" applyAlignment="1">
      <alignment horizontal="right"/>
    </xf>
    <xf numFmtId="49" fontId="31" fillId="3" borderId="12" xfId="0" quotePrefix="1" applyNumberFormat="1" applyFont="1" applyFill="1" applyBorder="1" applyAlignment="1">
      <alignment horizontal="right"/>
    </xf>
    <xf numFmtId="9" fontId="19" fillId="4" borderId="12" xfId="0" applyNumberFormat="1" applyFont="1" applyFill="1" applyBorder="1" applyAlignment="1">
      <alignment horizontal="center"/>
    </xf>
    <xf numFmtId="0" fontId="4" fillId="3" borderId="19" xfId="0" applyFont="1" applyFill="1" applyBorder="1" applyAlignment="1">
      <alignment horizontal="center"/>
    </xf>
    <xf numFmtId="164" fontId="4" fillId="3" borderId="18" xfId="0" applyNumberFormat="1" applyFont="1" applyFill="1" applyBorder="1" applyAlignment="1">
      <alignment horizontal="center"/>
    </xf>
    <xf numFmtId="164" fontId="4" fillId="0" borderId="14" xfId="0" applyNumberFormat="1" applyFont="1" applyBorder="1"/>
    <xf numFmtId="0" fontId="6" fillId="3" borderId="62" xfId="0" applyFont="1" applyFill="1" applyBorder="1"/>
    <xf numFmtId="0" fontId="4" fillId="3" borderId="57" xfId="0" applyFont="1" applyFill="1" applyBorder="1" applyAlignment="1">
      <alignment horizontal="center"/>
    </xf>
    <xf numFmtId="164" fontId="8" fillId="3" borderId="63" xfId="0" applyNumberFormat="1" applyFont="1" applyFill="1" applyBorder="1" applyAlignment="1">
      <alignment horizontal="center"/>
    </xf>
    <xf numFmtId="164" fontId="32" fillId="3" borderId="62" xfId="0" applyNumberFormat="1" applyFont="1" applyFill="1" applyBorder="1" applyAlignment="1">
      <alignment horizontal="center"/>
    </xf>
    <xf numFmtId="164" fontId="4" fillId="0" borderId="64" xfId="0" applyNumberFormat="1" applyFont="1" applyBorder="1"/>
    <xf numFmtId="0" fontId="27" fillId="3" borderId="24" xfId="0" applyFont="1" applyFill="1" applyBorder="1"/>
    <xf numFmtId="0" fontId="8" fillId="2" borderId="65" xfId="0" applyFont="1" applyFill="1" applyBorder="1" applyAlignment="1">
      <alignment horizontal="center"/>
    </xf>
    <xf numFmtId="0" fontId="4" fillId="2" borderId="66" xfId="0" applyFont="1" applyFill="1" applyBorder="1" applyAlignment="1">
      <alignment horizontal="center"/>
    </xf>
    <xf numFmtId="0" fontId="4" fillId="2" borderId="67" xfId="0" applyFont="1" applyFill="1" applyBorder="1" applyAlignment="1">
      <alignment horizontal="center"/>
    </xf>
    <xf numFmtId="0" fontId="33" fillId="6" borderId="30" xfId="0" applyFont="1" applyFill="1" applyBorder="1" applyAlignment="1">
      <alignment horizontal="right"/>
    </xf>
    <xf numFmtId="165" fontId="34" fillId="8" borderId="48" xfId="0" applyNumberFormat="1" applyFont="1" applyFill="1" applyBorder="1" applyAlignment="1">
      <alignment horizontal="right"/>
    </xf>
    <xf numFmtId="165" fontId="6" fillId="8" borderId="68" xfId="0" applyNumberFormat="1" applyFont="1" applyFill="1" applyBorder="1"/>
    <xf numFmtId="165" fontId="6" fillId="8" borderId="12" xfId="0" applyNumberFormat="1" applyFont="1" applyFill="1" applyBorder="1"/>
    <xf numFmtId="165" fontId="6" fillId="8" borderId="69" xfId="0" applyNumberFormat="1" applyFont="1" applyFill="1" applyBorder="1"/>
    <xf numFmtId="165" fontId="6" fillId="3" borderId="14" xfId="0" applyNumberFormat="1" applyFont="1" applyFill="1" applyBorder="1"/>
    <xf numFmtId="165" fontId="19" fillId="8" borderId="50" xfId="0" applyNumberFormat="1" applyFont="1" applyFill="1" applyBorder="1" applyAlignment="1">
      <alignment horizontal="center"/>
    </xf>
    <xf numFmtId="165" fontId="6" fillId="8" borderId="31" xfId="0" applyNumberFormat="1" applyFont="1" applyFill="1" applyBorder="1" applyAlignment="1">
      <alignment horizontal="center"/>
    </xf>
    <xf numFmtId="165" fontId="6" fillId="8" borderId="21" xfId="0" applyNumberFormat="1" applyFont="1" applyFill="1" applyBorder="1" applyAlignment="1">
      <alignment horizontal="center"/>
    </xf>
    <xf numFmtId="165" fontId="6" fillId="8" borderId="12" xfId="0" applyNumberFormat="1" applyFont="1" applyFill="1" applyBorder="1" applyAlignment="1">
      <alignment horizontal="center"/>
    </xf>
    <xf numFmtId="165" fontId="6" fillId="8" borderId="69" xfId="0" applyNumberFormat="1" applyFont="1" applyFill="1" applyBorder="1" applyAlignment="1">
      <alignment horizontal="center"/>
    </xf>
    <xf numFmtId="165" fontId="6" fillId="3" borderId="14" xfId="0" applyNumberFormat="1" applyFont="1" applyFill="1" applyBorder="1" applyAlignment="1">
      <alignment horizontal="center"/>
    </xf>
    <xf numFmtId="165" fontId="6" fillId="8" borderId="16" xfId="0" applyNumberFormat="1" applyFont="1" applyFill="1" applyBorder="1" applyAlignment="1">
      <alignment horizontal="center"/>
    </xf>
    <xf numFmtId="165" fontId="6" fillId="8" borderId="50" xfId="0" applyNumberFormat="1" applyFont="1" applyFill="1" applyBorder="1" applyAlignment="1">
      <alignment horizontal="center"/>
    </xf>
    <xf numFmtId="165" fontId="6" fillId="8" borderId="15" xfId="0" applyNumberFormat="1" applyFont="1" applyFill="1" applyBorder="1" applyAlignment="1">
      <alignment horizontal="center"/>
    </xf>
    <xf numFmtId="0" fontId="6" fillId="7" borderId="11" xfId="0" applyFont="1" applyFill="1" applyBorder="1"/>
    <xf numFmtId="165" fontId="19" fillId="8" borderId="51" xfId="0" applyNumberFormat="1" applyFont="1" applyFill="1" applyBorder="1" applyAlignment="1">
      <alignment horizontal="center"/>
    </xf>
    <xf numFmtId="165" fontId="6" fillId="8" borderId="6" xfId="0" applyNumberFormat="1" applyFont="1" applyFill="1" applyBorder="1" applyAlignment="1">
      <alignment horizontal="center"/>
    </xf>
    <xf numFmtId="165" fontId="6" fillId="8" borderId="5" xfId="0" applyNumberFormat="1" applyFont="1" applyFill="1" applyBorder="1" applyAlignment="1">
      <alignment horizontal="center"/>
    </xf>
    <xf numFmtId="165" fontId="6" fillId="3" borderId="52" xfId="0" applyNumberFormat="1" applyFont="1" applyFill="1" applyBorder="1" applyAlignment="1">
      <alignment horizontal="center"/>
    </xf>
    <xf numFmtId="166" fontId="19" fillId="6" borderId="27" xfId="0" applyNumberFormat="1" applyFont="1" applyFill="1" applyBorder="1"/>
    <xf numFmtId="165" fontId="4" fillId="6" borderId="53" xfId="0" applyNumberFormat="1" applyFont="1" applyFill="1" applyBorder="1" applyAlignment="1">
      <alignment horizontal="center"/>
    </xf>
    <xf numFmtId="165" fontId="4" fillId="6" borderId="70" xfId="0" applyNumberFormat="1" applyFont="1" applyFill="1" applyBorder="1" applyAlignment="1">
      <alignment horizontal="center"/>
    </xf>
    <xf numFmtId="165" fontId="4" fillId="6" borderId="69" xfId="0" applyNumberFormat="1" applyFont="1" applyFill="1" applyBorder="1" applyAlignment="1">
      <alignment horizontal="center"/>
    </xf>
    <xf numFmtId="165" fontId="4" fillId="3" borderId="39" xfId="0" applyNumberFormat="1" applyFont="1" applyFill="1" applyBorder="1" applyAlignment="1">
      <alignment horizontal="center"/>
    </xf>
    <xf numFmtId="164" fontId="4" fillId="3" borderId="69" xfId="0" applyNumberFormat="1" applyFont="1" applyFill="1" applyBorder="1" applyAlignment="1">
      <alignment horizontal="center"/>
    </xf>
    <xf numFmtId="9" fontId="19" fillId="4" borderId="27" xfId="0" applyNumberFormat="1" applyFont="1" applyFill="1" applyBorder="1"/>
    <xf numFmtId="165" fontId="18" fillId="3" borderId="17" xfId="0" applyNumberFormat="1" applyFont="1" applyFill="1" applyBorder="1" applyAlignment="1">
      <alignment horizontal="center"/>
    </xf>
    <xf numFmtId="165" fontId="6" fillId="3" borderId="28" xfId="0" applyNumberFormat="1" applyFont="1" applyFill="1" applyBorder="1" applyAlignment="1">
      <alignment horizontal="center"/>
    </xf>
    <xf numFmtId="165" fontId="6" fillId="3" borderId="35" xfId="0" applyNumberFormat="1" applyFont="1" applyFill="1" applyBorder="1" applyAlignment="1">
      <alignment horizontal="center"/>
    </xf>
    <xf numFmtId="165" fontId="4" fillId="3" borderId="69" xfId="0" applyNumberFormat="1" applyFont="1" applyFill="1" applyBorder="1" applyAlignment="1">
      <alignment horizontal="center"/>
    </xf>
    <xf numFmtId="165" fontId="19" fillId="3" borderId="17" xfId="0" applyNumberFormat="1" applyFont="1" applyFill="1" applyBorder="1" applyAlignment="1">
      <alignment horizontal="center"/>
    </xf>
    <xf numFmtId="165" fontId="4" fillId="3" borderId="28" xfId="0" applyNumberFormat="1" applyFont="1" applyFill="1" applyBorder="1" applyAlignment="1">
      <alignment horizontal="center"/>
    </xf>
    <xf numFmtId="165" fontId="30" fillId="4" borderId="41" xfId="0" applyNumberFormat="1" applyFont="1" applyFill="1" applyBorder="1"/>
    <xf numFmtId="165" fontId="21" fillId="3" borderId="17" xfId="0" applyNumberFormat="1" applyFont="1" applyFill="1" applyBorder="1" applyAlignment="1">
      <alignment horizontal="center"/>
    </xf>
    <xf numFmtId="165" fontId="6" fillId="3" borderId="17" xfId="0" applyNumberFormat="1" applyFont="1" applyFill="1" applyBorder="1" applyAlignment="1">
      <alignment horizontal="center"/>
    </xf>
    <xf numFmtId="165" fontId="6" fillId="3" borderId="69" xfId="0" applyNumberFormat="1" applyFont="1" applyFill="1" applyBorder="1" applyAlignment="1">
      <alignment horizontal="center"/>
    </xf>
    <xf numFmtId="165" fontId="22" fillId="3" borderId="28" xfId="0" applyNumberFormat="1" applyFont="1" applyFill="1" applyBorder="1" applyAlignment="1">
      <alignment horizontal="center"/>
    </xf>
    <xf numFmtId="165" fontId="30" fillId="3" borderId="17" xfId="0" applyNumberFormat="1" applyFont="1" applyFill="1" applyBorder="1" applyAlignment="1">
      <alignment horizontal="center"/>
    </xf>
    <xf numFmtId="165" fontId="30" fillId="3" borderId="69" xfId="0" applyNumberFormat="1" applyFont="1" applyFill="1" applyBorder="1" applyAlignment="1">
      <alignment horizontal="center"/>
    </xf>
    <xf numFmtId="165" fontId="19" fillId="3" borderId="69" xfId="0" applyNumberFormat="1" applyFont="1" applyFill="1" applyBorder="1" applyAlignment="1">
      <alignment horizontal="center"/>
    </xf>
    <xf numFmtId="0" fontId="26" fillId="3" borderId="27" xfId="0" applyFont="1" applyFill="1" applyBorder="1"/>
    <xf numFmtId="165" fontId="19" fillId="3" borderId="21" xfId="0" applyNumberFormat="1" applyFont="1" applyFill="1" applyBorder="1" applyAlignment="1">
      <alignment horizontal="center"/>
    </xf>
    <xf numFmtId="165" fontId="19" fillId="3" borderId="20" xfId="0" applyNumberFormat="1" applyFont="1" applyFill="1" applyBorder="1" applyAlignment="1">
      <alignment horizontal="center"/>
    </xf>
    <xf numFmtId="165" fontId="26" fillId="4" borderId="27" xfId="0" applyNumberFormat="1" applyFont="1" applyFill="1" applyBorder="1"/>
    <xf numFmtId="165" fontId="19" fillId="3" borderId="45" xfId="0" applyNumberFormat="1" applyFont="1" applyFill="1" applyBorder="1" applyAlignment="1">
      <alignment horizontal="center"/>
    </xf>
    <xf numFmtId="165" fontId="19" fillId="3" borderId="71" xfId="0" applyNumberFormat="1" applyFont="1" applyFill="1" applyBorder="1" applyAlignment="1">
      <alignment horizontal="center"/>
    </xf>
    <xf numFmtId="165" fontId="4" fillId="3" borderId="12" xfId="0" applyNumberFormat="1" applyFont="1" applyFill="1" applyBorder="1" applyAlignment="1">
      <alignment horizontal="center"/>
    </xf>
    <xf numFmtId="165" fontId="4" fillId="3" borderId="72" xfId="0" applyNumberFormat="1" applyFont="1" applyFill="1" applyBorder="1" applyAlignment="1">
      <alignment horizontal="center"/>
    </xf>
    <xf numFmtId="165" fontId="6" fillId="3" borderId="45" xfId="0" applyNumberFormat="1" applyFont="1" applyFill="1" applyBorder="1" applyAlignment="1">
      <alignment horizontal="center"/>
    </xf>
    <xf numFmtId="165" fontId="6" fillId="3" borderId="27" xfId="0" applyNumberFormat="1" applyFont="1" applyFill="1" applyBorder="1" applyAlignment="1">
      <alignment horizontal="center"/>
    </xf>
    <xf numFmtId="165" fontId="6" fillId="3" borderId="43" xfId="0" applyNumberFormat="1" applyFont="1" applyFill="1" applyBorder="1" applyAlignment="1">
      <alignment horizontal="center"/>
    </xf>
    <xf numFmtId="165" fontId="6" fillId="3" borderId="12" xfId="0" applyNumberFormat="1" applyFont="1" applyFill="1" applyBorder="1" applyAlignment="1">
      <alignment horizontal="center"/>
    </xf>
    <xf numFmtId="165" fontId="4" fillId="3" borderId="70" xfId="0" applyNumberFormat="1" applyFont="1" applyFill="1" applyBorder="1" applyAlignment="1">
      <alignment horizontal="center"/>
    </xf>
    <xf numFmtId="165" fontId="4" fillId="3" borderId="73" xfId="0" applyNumberFormat="1" applyFont="1" applyFill="1" applyBorder="1" applyAlignment="1">
      <alignment horizontal="center"/>
    </xf>
    <xf numFmtId="0" fontId="12" fillId="0" borderId="0" xfId="0" applyFont="1"/>
    <xf numFmtId="0" fontId="27" fillId="3" borderId="11" xfId="0" applyFont="1" applyFill="1" applyBorder="1"/>
    <xf numFmtId="165" fontId="6" fillId="3" borderId="30" xfId="0" applyNumberFormat="1" applyFont="1" applyFill="1" applyBorder="1"/>
    <xf numFmtId="165" fontId="6" fillId="3" borderId="69" xfId="0" applyNumberFormat="1" applyFont="1" applyFill="1" applyBorder="1"/>
    <xf numFmtId="165" fontId="22" fillId="3" borderId="28" xfId="0" applyNumberFormat="1" applyFont="1" applyFill="1" applyBorder="1"/>
    <xf numFmtId="164" fontId="2" fillId="3" borderId="27" xfId="0" applyNumberFormat="1" applyFont="1" applyFill="1" applyBorder="1" applyAlignment="1">
      <alignment horizontal="right"/>
    </xf>
    <xf numFmtId="165" fontId="2" fillId="3" borderId="17" xfId="0" applyNumberFormat="1" applyFont="1" applyFill="1" applyBorder="1" applyAlignment="1">
      <alignment horizontal="right"/>
    </xf>
    <xf numFmtId="165" fontId="19" fillId="4" borderId="27" xfId="0" applyNumberFormat="1" applyFont="1" applyFill="1" applyBorder="1"/>
    <xf numFmtId="165" fontId="6" fillId="3" borderId="40" xfId="0" applyNumberFormat="1" applyFont="1" applyFill="1" applyBorder="1" applyAlignment="1">
      <alignment horizontal="center"/>
    </xf>
    <xf numFmtId="165" fontId="6" fillId="3" borderId="74" xfId="0" applyNumberFormat="1" applyFont="1" applyFill="1" applyBorder="1" applyAlignment="1">
      <alignment horizontal="center"/>
    </xf>
    <xf numFmtId="165" fontId="6" fillId="3" borderId="75" xfId="0" applyNumberFormat="1" applyFont="1" applyFill="1" applyBorder="1" applyAlignment="1">
      <alignment horizontal="center"/>
    </xf>
    <xf numFmtId="165" fontId="6" fillId="3" borderId="30" xfId="0" applyNumberFormat="1" applyFont="1" applyFill="1" applyBorder="1" applyAlignment="1">
      <alignment horizontal="center"/>
    </xf>
    <xf numFmtId="0" fontId="35" fillId="3" borderId="11" xfId="0" applyFont="1" applyFill="1" applyBorder="1"/>
    <xf numFmtId="0" fontId="6" fillId="9" borderId="11" xfId="0" applyFont="1" applyFill="1" applyBorder="1"/>
    <xf numFmtId="0" fontId="2" fillId="0" borderId="0" xfId="0" applyFont="1" applyAlignment="1">
      <alignment horizontal="left" vertical="top" wrapText="1"/>
    </xf>
    <xf numFmtId="165" fontId="6" fillId="3" borderId="76" xfId="0" applyNumberFormat="1" applyFont="1" applyFill="1" applyBorder="1" applyAlignment="1">
      <alignment horizontal="center"/>
    </xf>
    <xf numFmtId="165" fontId="6" fillId="3" borderId="77" xfId="0" applyNumberFormat="1" applyFont="1" applyFill="1" applyBorder="1" applyAlignment="1">
      <alignment horizontal="center"/>
    </xf>
    <xf numFmtId="165" fontId="6" fillId="3" borderId="21" xfId="0" applyNumberFormat="1" applyFont="1" applyFill="1" applyBorder="1" applyAlignment="1">
      <alignment horizontal="center"/>
    </xf>
    <xf numFmtId="165" fontId="6" fillId="3" borderId="32" xfId="0" applyNumberFormat="1" applyFont="1" applyFill="1" applyBorder="1" applyAlignment="1">
      <alignment horizontal="center"/>
    </xf>
    <xf numFmtId="165" fontId="6" fillId="3" borderId="42" xfId="0" applyNumberFormat="1" applyFont="1" applyFill="1" applyBorder="1" applyAlignment="1">
      <alignment horizontal="center"/>
    </xf>
    <xf numFmtId="165" fontId="18" fillId="4" borderId="27" xfId="0" applyNumberFormat="1" applyFont="1" applyFill="1" applyBorder="1"/>
    <xf numFmtId="165" fontId="6" fillId="3" borderId="78" xfId="0" applyNumberFormat="1" applyFont="1" applyFill="1" applyBorder="1" applyAlignment="1">
      <alignment horizontal="center"/>
    </xf>
    <xf numFmtId="165" fontId="6" fillId="3" borderId="71" xfId="0" applyNumberFormat="1" applyFont="1" applyFill="1" applyBorder="1" applyAlignment="1">
      <alignment horizontal="center"/>
    </xf>
    <xf numFmtId="165" fontId="6" fillId="3" borderId="47" xfId="0" applyNumberFormat="1" applyFont="1" applyFill="1" applyBorder="1" applyAlignment="1">
      <alignment horizontal="center"/>
    </xf>
    <xf numFmtId="165" fontId="4" fillId="3" borderId="35" xfId="0" applyNumberFormat="1" applyFont="1" applyFill="1" applyBorder="1" applyAlignment="1">
      <alignment horizontal="center"/>
    </xf>
    <xf numFmtId="165" fontId="4" fillId="3" borderId="27" xfId="0" applyNumberFormat="1" applyFont="1" applyFill="1" applyBorder="1" applyAlignment="1">
      <alignment horizontal="center"/>
    </xf>
    <xf numFmtId="165" fontId="30" fillId="3" borderId="27" xfId="0" applyNumberFormat="1" applyFont="1" applyFill="1" applyBorder="1" applyAlignment="1">
      <alignment horizontal="center"/>
    </xf>
    <xf numFmtId="165" fontId="30" fillId="3" borderId="12" xfId="0" applyNumberFormat="1" applyFont="1" applyFill="1" applyBorder="1" applyAlignment="1">
      <alignment horizontal="center"/>
    </xf>
    <xf numFmtId="165" fontId="19" fillId="3" borderId="27" xfId="0" applyNumberFormat="1" applyFont="1" applyFill="1" applyBorder="1" applyAlignment="1">
      <alignment horizontal="center"/>
    </xf>
    <xf numFmtId="165" fontId="19" fillId="3" borderId="12" xfId="0" applyNumberFormat="1" applyFont="1" applyFill="1" applyBorder="1" applyAlignment="1">
      <alignment horizontal="center"/>
    </xf>
    <xf numFmtId="165" fontId="30" fillId="3" borderId="45" xfId="0" applyNumberFormat="1" applyFont="1" applyFill="1" applyBorder="1" applyAlignment="1">
      <alignment horizontal="center"/>
    </xf>
    <xf numFmtId="165" fontId="30" fillId="3" borderId="46" xfId="0" applyNumberFormat="1" applyFont="1" applyFill="1" applyBorder="1" applyAlignment="1">
      <alignment horizontal="center"/>
    </xf>
    <xf numFmtId="165" fontId="30" fillId="3" borderId="47" xfId="0" applyNumberFormat="1" applyFont="1" applyFill="1" applyBorder="1" applyAlignment="1">
      <alignment horizontal="center"/>
    </xf>
    <xf numFmtId="165" fontId="4" fillId="3" borderId="79" xfId="0" applyNumberFormat="1" applyFont="1" applyFill="1" applyBorder="1" applyAlignment="1">
      <alignment horizontal="center"/>
    </xf>
    <xf numFmtId="165" fontId="4" fillId="3" borderId="80" xfId="0" applyNumberFormat="1" applyFont="1" applyFill="1" applyBorder="1" applyAlignment="1">
      <alignment horizontal="center"/>
    </xf>
    <xf numFmtId="165" fontId="6" fillId="3" borderId="79" xfId="0" applyNumberFormat="1" applyFont="1" applyFill="1" applyBorder="1" applyAlignment="1">
      <alignment horizontal="center"/>
    </xf>
    <xf numFmtId="165" fontId="4" fillId="3" borderId="81" xfId="0" applyNumberFormat="1" applyFont="1" applyFill="1" applyBorder="1" applyAlignment="1">
      <alignment horizontal="center"/>
    </xf>
    <xf numFmtId="165" fontId="6" fillId="3" borderId="81" xfId="0" applyNumberFormat="1" applyFont="1" applyFill="1" applyBorder="1" applyAlignment="1">
      <alignment horizontal="center"/>
    </xf>
    <xf numFmtId="9" fontId="6" fillId="3" borderId="27" xfId="0" applyNumberFormat="1" applyFont="1" applyFill="1" applyBorder="1"/>
    <xf numFmtId="0" fontId="7" fillId="5" borderId="11" xfId="0" applyFont="1" applyFill="1" applyBorder="1" applyAlignment="1">
      <alignment horizontal="left"/>
    </xf>
    <xf numFmtId="165" fontId="4" fillId="2" borderId="57" xfId="0" applyNumberFormat="1" applyFont="1" applyFill="1" applyBorder="1" applyAlignment="1">
      <alignment horizontal="center"/>
    </xf>
    <xf numFmtId="165" fontId="4" fillId="2" borderId="56" xfId="0" applyNumberFormat="1" applyFont="1" applyFill="1" applyBorder="1" applyAlignment="1">
      <alignment horizontal="center"/>
    </xf>
    <xf numFmtId="165" fontId="4" fillId="2" borderId="63" xfId="0" applyNumberFormat="1" applyFont="1" applyFill="1" applyBorder="1" applyAlignment="1">
      <alignment horizontal="center"/>
    </xf>
    <xf numFmtId="165" fontId="4" fillId="2" borderId="82" xfId="0" applyNumberFormat="1" applyFont="1" applyFill="1" applyBorder="1" applyAlignment="1">
      <alignment horizontal="center"/>
    </xf>
    <xf numFmtId="165" fontId="4" fillId="0" borderId="0" xfId="0" applyNumberFormat="1" applyFont="1" applyAlignment="1">
      <alignment horizontal="center"/>
    </xf>
    <xf numFmtId="165" fontId="4" fillId="6" borderId="58" xfId="0" applyNumberFormat="1" applyFont="1" applyFill="1" applyBorder="1" applyAlignment="1">
      <alignment horizontal="center"/>
    </xf>
    <xf numFmtId="164" fontId="4" fillId="0" borderId="0" xfId="0" applyNumberFormat="1" applyFont="1" applyAlignment="1">
      <alignment horizontal="center"/>
    </xf>
    <xf numFmtId="0" fontId="36" fillId="10" borderId="0" xfId="0" applyFont="1" applyFill="1"/>
    <xf numFmtId="165" fontId="28" fillId="0" borderId="0" xfId="0" applyNumberFormat="1" applyFont="1" applyAlignment="1">
      <alignment horizontal="center"/>
    </xf>
    <xf numFmtId="0" fontId="2" fillId="0" borderId="1" xfId="0" applyFont="1" applyBorder="1" applyAlignment="1">
      <alignment horizontal="left" vertical="top" wrapText="1"/>
    </xf>
    <xf numFmtId="0" fontId="3" fillId="0" borderId="2" xfId="0" applyFont="1" applyBorder="1"/>
    <xf numFmtId="0" fontId="3" fillId="0" borderId="3" xfId="0" applyFont="1" applyBorder="1"/>
    <xf numFmtId="0" fontId="3" fillId="0" borderId="15" xfId="0" applyFont="1" applyBorder="1"/>
    <xf numFmtId="0" fontId="0" fillId="0" borderId="0" xfId="0"/>
    <xf numFmtId="0" fontId="3" fillId="0" borderId="16" xfId="0" applyFont="1" applyBorder="1"/>
    <xf numFmtId="0" fontId="3" fillId="0" borderId="4" xfId="0" applyFont="1" applyBorder="1"/>
    <xf numFmtId="0" fontId="3" fillId="0" borderId="5" xfId="0" applyFont="1" applyBorder="1"/>
    <xf numFmtId="0" fontId="3" fillId="0" borderId="6" xfId="0" applyFont="1" applyBorder="1"/>
    <xf numFmtId="0" fontId="1" fillId="0" borderId="0" xfId="0" applyFont="1" applyAlignment="1">
      <alignment horizontal="center"/>
    </xf>
    <xf numFmtId="0" fontId="2" fillId="0" borderId="1" xfId="0" applyFont="1" applyBorder="1" applyAlignment="1">
      <alignment vertical="center" wrapText="1"/>
    </xf>
    <xf numFmtId="0" fontId="2" fillId="0" borderId="0" xfId="0" applyFont="1" applyAlignment="1">
      <alignment horizontal="center"/>
    </xf>
    <xf numFmtId="0" fontId="2" fillId="0" borderId="59" xfId="0" applyFont="1" applyBorder="1" applyAlignment="1">
      <alignment vertical="center" wrapText="1"/>
    </xf>
    <xf numFmtId="0" fontId="3" fillId="0" borderId="60" xfId="0" applyFont="1" applyBorder="1"/>
    <xf numFmtId="0" fontId="3" fillId="0" borderId="61" xfId="0" applyFont="1" applyBorder="1"/>
    <xf numFmtId="0" fontId="1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1724025</xdr:colOff>
      <xdr:row>39</xdr:row>
      <xdr:rowOff>161925</xdr:rowOff>
    </xdr:from>
    <xdr:ext cx="47625" cy="1809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0</xdr:rowOff>
    </xdr:from>
    <xdr:ext cx="47625" cy="180975"/>
    <xdr:sp macro="" textlink="">
      <xdr:nvSpPr>
        <xdr:cNvPr id="2" name="Shape 3">
          <a:extLst>
            <a:ext uri="{FF2B5EF4-FFF2-40B4-BE49-F238E27FC236}">
              <a16:creationId xmlns:a16="http://schemas.microsoft.com/office/drawing/2014/main" id="{00000000-0008-0000-0000-00000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0</xdr:rowOff>
    </xdr:from>
    <xdr:ext cx="47625" cy="180975"/>
    <xdr:sp macro="" textlink="">
      <xdr:nvSpPr>
        <xdr:cNvPr id="4" name="Shape 3">
          <a:extLst>
            <a:ext uri="{FF2B5EF4-FFF2-40B4-BE49-F238E27FC236}">
              <a16:creationId xmlns:a16="http://schemas.microsoft.com/office/drawing/2014/main" id="{00000000-0008-0000-0000-00000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44</xdr:row>
      <xdr:rowOff>0</xdr:rowOff>
    </xdr:from>
    <xdr:ext cx="47625" cy="180975"/>
    <xdr:sp macro="" textlink="">
      <xdr:nvSpPr>
        <xdr:cNvPr id="5" name="Shape 3">
          <a:extLst>
            <a:ext uri="{FF2B5EF4-FFF2-40B4-BE49-F238E27FC236}">
              <a16:creationId xmlns:a16="http://schemas.microsoft.com/office/drawing/2014/main" id="{00000000-0008-0000-0000-00000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36</xdr:row>
      <xdr:rowOff>161925</xdr:rowOff>
    </xdr:from>
    <xdr:ext cx="47625" cy="180975"/>
    <xdr:sp macro="" textlink="">
      <xdr:nvSpPr>
        <xdr:cNvPr id="6" name="Shape 3">
          <a:extLst>
            <a:ext uri="{FF2B5EF4-FFF2-40B4-BE49-F238E27FC236}">
              <a16:creationId xmlns:a16="http://schemas.microsoft.com/office/drawing/2014/main" id="{00000000-0008-0000-0000-00000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36</xdr:row>
      <xdr:rowOff>161925</xdr:rowOff>
    </xdr:from>
    <xdr:ext cx="47625" cy="180975"/>
    <xdr:sp macro="" textlink="">
      <xdr:nvSpPr>
        <xdr:cNvPr id="7" name="Shape 3">
          <a:extLst>
            <a:ext uri="{FF2B5EF4-FFF2-40B4-BE49-F238E27FC236}">
              <a16:creationId xmlns:a16="http://schemas.microsoft.com/office/drawing/2014/main" id="{00000000-0008-0000-0000-00000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37</xdr:row>
      <xdr:rowOff>161925</xdr:rowOff>
    </xdr:from>
    <xdr:ext cx="47625" cy="180975"/>
    <xdr:sp macro="" textlink="">
      <xdr:nvSpPr>
        <xdr:cNvPr id="8" name="Shape 3">
          <a:extLst>
            <a:ext uri="{FF2B5EF4-FFF2-40B4-BE49-F238E27FC236}">
              <a16:creationId xmlns:a16="http://schemas.microsoft.com/office/drawing/2014/main" id="{00000000-0008-0000-0000-00000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219075</xdr:colOff>
      <xdr:row>45</xdr:row>
      <xdr:rowOff>123825</xdr:rowOff>
    </xdr:from>
    <xdr:ext cx="47625" cy="238125"/>
    <xdr:sp macro="" textlink="">
      <xdr:nvSpPr>
        <xdr:cNvPr id="9" name="Shape 4">
          <a:extLst>
            <a:ext uri="{FF2B5EF4-FFF2-40B4-BE49-F238E27FC236}">
              <a16:creationId xmlns:a16="http://schemas.microsoft.com/office/drawing/2014/main" id="{00000000-0008-0000-0000-000009000000}"/>
            </a:ext>
          </a:extLst>
        </xdr:cNvPr>
        <xdr:cNvSpPr txBox="1"/>
      </xdr:nvSpPr>
      <xdr:spPr>
        <a:xfrm>
          <a:off x="5326950" y="3665700"/>
          <a:ext cx="38100" cy="22860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10" name="Shape 3">
          <a:extLst>
            <a:ext uri="{FF2B5EF4-FFF2-40B4-BE49-F238E27FC236}">
              <a16:creationId xmlns:a16="http://schemas.microsoft.com/office/drawing/2014/main" id="{00000000-0008-0000-0000-00000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161925</xdr:rowOff>
    </xdr:from>
    <xdr:ext cx="47625" cy="180975"/>
    <xdr:sp macro="" textlink="">
      <xdr:nvSpPr>
        <xdr:cNvPr id="11" name="Shape 3">
          <a:extLst>
            <a:ext uri="{FF2B5EF4-FFF2-40B4-BE49-F238E27FC236}">
              <a16:creationId xmlns:a16="http://schemas.microsoft.com/office/drawing/2014/main" id="{00000000-0008-0000-0000-00000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12" name="Shape 3">
          <a:extLst>
            <a:ext uri="{FF2B5EF4-FFF2-40B4-BE49-F238E27FC236}">
              <a16:creationId xmlns:a16="http://schemas.microsoft.com/office/drawing/2014/main" id="{00000000-0008-0000-0000-00000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39</xdr:row>
      <xdr:rowOff>161925</xdr:rowOff>
    </xdr:from>
    <xdr:ext cx="47625" cy="180975"/>
    <xdr:sp macro="" textlink="">
      <xdr:nvSpPr>
        <xdr:cNvPr id="13" name="Shape 3">
          <a:extLst>
            <a:ext uri="{FF2B5EF4-FFF2-40B4-BE49-F238E27FC236}">
              <a16:creationId xmlns:a16="http://schemas.microsoft.com/office/drawing/2014/main" id="{00000000-0008-0000-0000-00000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0</xdr:rowOff>
    </xdr:from>
    <xdr:ext cx="47625" cy="180975"/>
    <xdr:sp macro="" textlink="">
      <xdr:nvSpPr>
        <xdr:cNvPr id="14" name="Shape 3">
          <a:extLst>
            <a:ext uri="{FF2B5EF4-FFF2-40B4-BE49-F238E27FC236}">
              <a16:creationId xmlns:a16="http://schemas.microsoft.com/office/drawing/2014/main" id="{00000000-0008-0000-0000-00000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0</xdr:rowOff>
    </xdr:from>
    <xdr:ext cx="47625" cy="180975"/>
    <xdr:sp macro="" textlink="">
      <xdr:nvSpPr>
        <xdr:cNvPr id="15" name="Shape 3">
          <a:extLst>
            <a:ext uri="{FF2B5EF4-FFF2-40B4-BE49-F238E27FC236}">
              <a16:creationId xmlns:a16="http://schemas.microsoft.com/office/drawing/2014/main" id="{00000000-0008-0000-0000-00000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16" name="Shape 3">
          <a:extLst>
            <a:ext uri="{FF2B5EF4-FFF2-40B4-BE49-F238E27FC236}">
              <a16:creationId xmlns:a16="http://schemas.microsoft.com/office/drawing/2014/main" id="{00000000-0008-0000-0000-00001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161925</xdr:rowOff>
    </xdr:from>
    <xdr:ext cx="47625" cy="180975"/>
    <xdr:sp macro="" textlink="">
      <xdr:nvSpPr>
        <xdr:cNvPr id="17" name="Shape 3">
          <a:extLst>
            <a:ext uri="{FF2B5EF4-FFF2-40B4-BE49-F238E27FC236}">
              <a16:creationId xmlns:a16="http://schemas.microsoft.com/office/drawing/2014/main" id="{00000000-0008-0000-0000-00001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18" name="Shape 3">
          <a:extLst>
            <a:ext uri="{FF2B5EF4-FFF2-40B4-BE49-F238E27FC236}">
              <a16:creationId xmlns:a16="http://schemas.microsoft.com/office/drawing/2014/main" id="{00000000-0008-0000-0000-00001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19" name="Shape 3">
          <a:extLst>
            <a:ext uri="{FF2B5EF4-FFF2-40B4-BE49-F238E27FC236}">
              <a16:creationId xmlns:a16="http://schemas.microsoft.com/office/drawing/2014/main" id="{00000000-0008-0000-0000-00001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0" name="Shape 3">
          <a:extLst>
            <a:ext uri="{FF2B5EF4-FFF2-40B4-BE49-F238E27FC236}">
              <a16:creationId xmlns:a16="http://schemas.microsoft.com/office/drawing/2014/main" id="{00000000-0008-0000-0000-00001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1" name="Shape 3">
          <a:extLst>
            <a:ext uri="{FF2B5EF4-FFF2-40B4-BE49-F238E27FC236}">
              <a16:creationId xmlns:a16="http://schemas.microsoft.com/office/drawing/2014/main" id="{00000000-0008-0000-0000-00001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2" name="Shape 3">
          <a:extLst>
            <a:ext uri="{FF2B5EF4-FFF2-40B4-BE49-F238E27FC236}">
              <a16:creationId xmlns:a16="http://schemas.microsoft.com/office/drawing/2014/main" id="{00000000-0008-0000-0000-00001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3" name="Shape 3">
          <a:extLst>
            <a:ext uri="{FF2B5EF4-FFF2-40B4-BE49-F238E27FC236}">
              <a16:creationId xmlns:a16="http://schemas.microsoft.com/office/drawing/2014/main" id="{00000000-0008-0000-0000-00001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4" name="Shape 3">
          <a:extLst>
            <a:ext uri="{FF2B5EF4-FFF2-40B4-BE49-F238E27FC236}">
              <a16:creationId xmlns:a16="http://schemas.microsoft.com/office/drawing/2014/main" id="{00000000-0008-0000-0000-00001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5" name="Shape 3">
          <a:extLst>
            <a:ext uri="{FF2B5EF4-FFF2-40B4-BE49-F238E27FC236}">
              <a16:creationId xmlns:a16="http://schemas.microsoft.com/office/drawing/2014/main" id="{00000000-0008-0000-0000-00001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6" name="Shape 3">
          <a:extLst>
            <a:ext uri="{FF2B5EF4-FFF2-40B4-BE49-F238E27FC236}">
              <a16:creationId xmlns:a16="http://schemas.microsoft.com/office/drawing/2014/main" id="{00000000-0008-0000-0000-00001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7" name="Shape 3">
          <a:extLst>
            <a:ext uri="{FF2B5EF4-FFF2-40B4-BE49-F238E27FC236}">
              <a16:creationId xmlns:a16="http://schemas.microsoft.com/office/drawing/2014/main" id="{00000000-0008-0000-0000-00001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8" name="Shape 3">
          <a:extLst>
            <a:ext uri="{FF2B5EF4-FFF2-40B4-BE49-F238E27FC236}">
              <a16:creationId xmlns:a16="http://schemas.microsoft.com/office/drawing/2014/main" id="{00000000-0008-0000-0000-00001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9" name="Shape 3">
          <a:extLst>
            <a:ext uri="{FF2B5EF4-FFF2-40B4-BE49-F238E27FC236}">
              <a16:creationId xmlns:a16="http://schemas.microsoft.com/office/drawing/2014/main" id="{00000000-0008-0000-0000-00001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30" name="Shape 3">
          <a:extLst>
            <a:ext uri="{FF2B5EF4-FFF2-40B4-BE49-F238E27FC236}">
              <a16:creationId xmlns:a16="http://schemas.microsoft.com/office/drawing/2014/main" id="{00000000-0008-0000-0000-00001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31" name="Shape 3">
          <a:extLst>
            <a:ext uri="{FF2B5EF4-FFF2-40B4-BE49-F238E27FC236}">
              <a16:creationId xmlns:a16="http://schemas.microsoft.com/office/drawing/2014/main" id="{00000000-0008-0000-0000-00001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2" name="Shape 3">
          <a:extLst>
            <a:ext uri="{FF2B5EF4-FFF2-40B4-BE49-F238E27FC236}">
              <a16:creationId xmlns:a16="http://schemas.microsoft.com/office/drawing/2014/main" id="{00000000-0008-0000-0000-00002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3" name="Shape 3">
          <a:extLst>
            <a:ext uri="{FF2B5EF4-FFF2-40B4-BE49-F238E27FC236}">
              <a16:creationId xmlns:a16="http://schemas.microsoft.com/office/drawing/2014/main" id="{00000000-0008-0000-0000-00002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4" name="Shape 3">
          <a:extLst>
            <a:ext uri="{FF2B5EF4-FFF2-40B4-BE49-F238E27FC236}">
              <a16:creationId xmlns:a16="http://schemas.microsoft.com/office/drawing/2014/main" id="{00000000-0008-0000-0000-00002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35" name="Shape 3">
          <a:extLst>
            <a:ext uri="{FF2B5EF4-FFF2-40B4-BE49-F238E27FC236}">
              <a16:creationId xmlns:a16="http://schemas.microsoft.com/office/drawing/2014/main" id="{00000000-0008-0000-0000-00002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36" name="Shape 3">
          <a:extLst>
            <a:ext uri="{FF2B5EF4-FFF2-40B4-BE49-F238E27FC236}">
              <a16:creationId xmlns:a16="http://schemas.microsoft.com/office/drawing/2014/main" id="{00000000-0008-0000-0000-00002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7" name="Shape 3">
          <a:extLst>
            <a:ext uri="{FF2B5EF4-FFF2-40B4-BE49-F238E27FC236}">
              <a16:creationId xmlns:a16="http://schemas.microsoft.com/office/drawing/2014/main" id="{00000000-0008-0000-0000-00002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8" name="Shape 3">
          <a:extLst>
            <a:ext uri="{FF2B5EF4-FFF2-40B4-BE49-F238E27FC236}">
              <a16:creationId xmlns:a16="http://schemas.microsoft.com/office/drawing/2014/main" id="{00000000-0008-0000-0000-00002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39" name="Shape 3">
          <a:extLst>
            <a:ext uri="{FF2B5EF4-FFF2-40B4-BE49-F238E27FC236}">
              <a16:creationId xmlns:a16="http://schemas.microsoft.com/office/drawing/2014/main" id="{00000000-0008-0000-0000-00002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40" name="Shape 3">
          <a:extLst>
            <a:ext uri="{FF2B5EF4-FFF2-40B4-BE49-F238E27FC236}">
              <a16:creationId xmlns:a16="http://schemas.microsoft.com/office/drawing/2014/main" id="{00000000-0008-0000-0000-00002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41" name="Shape 3">
          <a:extLst>
            <a:ext uri="{FF2B5EF4-FFF2-40B4-BE49-F238E27FC236}">
              <a16:creationId xmlns:a16="http://schemas.microsoft.com/office/drawing/2014/main" id="{00000000-0008-0000-0000-00002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42" name="Shape 3">
          <a:extLst>
            <a:ext uri="{FF2B5EF4-FFF2-40B4-BE49-F238E27FC236}">
              <a16:creationId xmlns:a16="http://schemas.microsoft.com/office/drawing/2014/main" id="{00000000-0008-0000-0000-00002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43" name="Shape 3">
          <a:extLst>
            <a:ext uri="{FF2B5EF4-FFF2-40B4-BE49-F238E27FC236}">
              <a16:creationId xmlns:a16="http://schemas.microsoft.com/office/drawing/2014/main" id="{00000000-0008-0000-0000-00002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44" name="Shape 3">
          <a:extLst>
            <a:ext uri="{FF2B5EF4-FFF2-40B4-BE49-F238E27FC236}">
              <a16:creationId xmlns:a16="http://schemas.microsoft.com/office/drawing/2014/main" id="{00000000-0008-0000-0000-00002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45" name="Shape 3">
          <a:extLst>
            <a:ext uri="{FF2B5EF4-FFF2-40B4-BE49-F238E27FC236}">
              <a16:creationId xmlns:a16="http://schemas.microsoft.com/office/drawing/2014/main" id="{00000000-0008-0000-0000-00002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46" name="Shape 3">
          <a:extLst>
            <a:ext uri="{FF2B5EF4-FFF2-40B4-BE49-F238E27FC236}">
              <a16:creationId xmlns:a16="http://schemas.microsoft.com/office/drawing/2014/main" id="{00000000-0008-0000-0000-00002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47" name="Shape 3">
          <a:extLst>
            <a:ext uri="{FF2B5EF4-FFF2-40B4-BE49-F238E27FC236}">
              <a16:creationId xmlns:a16="http://schemas.microsoft.com/office/drawing/2014/main" id="{00000000-0008-0000-0000-00002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48" name="Shape 3">
          <a:extLst>
            <a:ext uri="{FF2B5EF4-FFF2-40B4-BE49-F238E27FC236}">
              <a16:creationId xmlns:a16="http://schemas.microsoft.com/office/drawing/2014/main" id="{00000000-0008-0000-0000-00003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49" name="Shape 3">
          <a:extLst>
            <a:ext uri="{FF2B5EF4-FFF2-40B4-BE49-F238E27FC236}">
              <a16:creationId xmlns:a16="http://schemas.microsoft.com/office/drawing/2014/main" id="{00000000-0008-0000-0000-00003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50" name="Shape 3">
          <a:extLst>
            <a:ext uri="{FF2B5EF4-FFF2-40B4-BE49-F238E27FC236}">
              <a16:creationId xmlns:a16="http://schemas.microsoft.com/office/drawing/2014/main" id="{00000000-0008-0000-0000-00003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51" name="Shape 3">
          <a:extLst>
            <a:ext uri="{FF2B5EF4-FFF2-40B4-BE49-F238E27FC236}">
              <a16:creationId xmlns:a16="http://schemas.microsoft.com/office/drawing/2014/main" id="{00000000-0008-0000-0000-00003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52" name="Shape 3">
          <a:extLst>
            <a:ext uri="{FF2B5EF4-FFF2-40B4-BE49-F238E27FC236}">
              <a16:creationId xmlns:a16="http://schemas.microsoft.com/office/drawing/2014/main" id="{00000000-0008-0000-0000-00003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53" name="Shape 3">
          <a:extLst>
            <a:ext uri="{FF2B5EF4-FFF2-40B4-BE49-F238E27FC236}">
              <a16:creationId xmlns:a16="http://schemas.microsoft.com/office/drawing/2014/main" id="{00000000-0008-0000-0000-00003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54" name="Shape 3">
          <a:extLst>
            <a:ext uri="{FF2B5EF4-FFF2-40B4-BE49-F238E27FC236}">
              <a16:creationId xmlns:a16="http://schemas.microsoft.com/office/drawing/2014/main" id="{00000000-0008-0000-0000-00003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55" name="Shape 3">
          <a:extLst>
            <a:ext uri="{FF2B5EF4-FFF2-40B4-BE49-F238E27FC236}">
              <a16:creationId xmlns:a16="http://schemas.microsoft.com/office/drawing/2014/main" id="{00000000-0008-0000-0000-00003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0</xdr:colOff>
      <xdr:row>0</xdr:row>
      <xdr:rowOff>9525</xdr:rowOff>
    </xdr:from>
    <xdr:ext cx="2781300" cy="714375"/>
    <xdr:sp macro="" textlink="">
      <xdr:nvSpPr>
        <xdr:cNvPr id="56" name="Shape 5">
          <a:extLst>
            <a:ext uri="{FF2B5EF4-FFF2-40B4-BE49-F238E27FC236}">
              <a16:creationId xmlns:a16="http://schemas.microsoft.com/office/drawing/2014/main" id="{00000000-0008-0000-0000-000038000000}"/>
            </a:ext>
          </a:extLst>
        </xdr:cNvPr>
        <xdr:cNvSpPr txBox="1"/>
      </xdr:nvSpPr>
      <xdr:spPr>
        <a:xfrm>
          <a:off x="3964875" y="3515456"/>
          <a:ext cx="2762400" cy="692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Cells in blue font are variable by institution, applicants should insert their costs.</a:t>
          </a:r>
          <a:endParaRPr sz="1400"/>
        </a:p>
      </xdr:txBody>
    </xdr:sp>
    <xdr:clientData fLocksWithSheet="0"/>
  </xdr:oneCellAnchor>
  <xdr:oneCellAnchor>
    <xdr:from>
      <xdr:col>1</xdr:col>
      <xdr:colOff>1724025</xdr:colOff>
      <xdr:row>39</xdr:row>
      <xdr:rowOff>161925</xdr:rowOff>
    </xdr:from>
    <xdr:ext cx="47625" cy="180975"/>
    <xdr:sp macro="" textlink="">
      <xdr:nvSpPr>
        <xdr:cNvPr id="57" name="Shape 3">
          <a:extLst>
            <a:ext uri="{FF2B5EF4-FFF2-40B4-BE49-F238E27FC236}">
              <a16:creationId xmlns:a16="http://schemas.microsoft.com/office/drawing/2014/main" id="{00000000-0008-0000-0000-00003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0</xdr:rowOff>
    </xdr:from>
    <xdr:ext cx="47625" cy="180975"/>
    <xdr:sp macro="" textlink="">
      <xdr:nvSpPr>
        <xdr:cNvPr id="58" name="Shape 3">
          <a:extLst>
            <a:ext uri="{FF2B5EF4-FFF2-40B4-BE49-F238E27FC236}">
              <a16:creationId xmlns:a16="http://schemas.microsoft.com/office/drawing/2014/main" id="{00000000-0008-0000-0000-00003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0</xdr:rowOff>
    </xdr:from>
    <xdr:ext cx="47625" cy="180975"/>
    <xdr:sp macro="" textlink="">
      <xdr:nvSpPr>
        <xdr:cNvPr id="59" name="Shape 3">
          <a:extLst>
            <a:ext uri="{FF2B5EF4-FFF2-40B4-BE49-F238E27FC236}">
              <a16:creationId xmlns:a16="http://schemas.microsoft.com/office/drawing/2014/main" id="{00000000-0008-0000-0000-00003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0" name="Shape 3">
          <a:extLst>
            <a:ext uri="{FF2B5EF4-FFF2-40B4-BE49-F238E27FC236}">
              <a16:creationId xmlns:a16="http://schemas.microsoft.com/office/drawing/2014/main" id="{00000000-0008-0000-0000-00003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39</xdr:row>
      <xdr:rowOff>161925</xdr:rowOff>
    </xdr:from>
    <xdr:ext cx="47625" cy="180975"/>
    <xdr:sp macro="" textlink="">
      <xdr:nvSpPr>
        <xdr:cNvPr id="61" name="Shape 3">
          <a:extLst>
            <a:ext uri="{FF2B5EF4-FFF2-40B4-BE49-F238E27FC236}">
              <a16:creationId xmlns:a16="http://schemas.microsoft.com/office/drawing/2014/main" id="{00000000-0008-0000-0000-00003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2" name="Shape 3">
          <a:extLst>
            <a:ext uri="{FF2B5EF4-FFF2-40B4-BE49-F238E27FC236}">
              <a16:creationId xmlns:a16="http://schemas.microsoft.com/office/drawing/2014/main" id="{00000000-0008-0000-0000-00003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3" name="Shape 3">
          <a:extLst>
            <a:ext uri="{FF2B5EF4-FFF2-40B4-BE49-F238E27FC236}">
              <a16:creationId xmlns:a16="http://schemas.microsoft.com/office/drawing/2014/main" id="{00000000-0008-0000-0000-00003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4" name="Shape 3">
          <a:extLst>
            <a:ext uri="{FF2B5EF4-FFF2-40B4-BE49-F238E27FC236}">
              <a16:creationId xmlns:a16="http://schemas.microsoft.com/office/drawing/2014/main" id="{00000000-0008-0000-0000-00004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5" name="Shape 3">
          <a:extLst>
            <a:ext uri="{FF2B5EF4-FFF2-40B4-BE49-F238E27FC236}">
              <a16:creationId xmlns:a16="http://schemas.microsoft.com/office/drawing/2014/main" id="{00000000-0008-0000-0000-00004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6" name="Shape 3">
          <a:extLst>
            <a:ext uri="{FF2B5EF4-FFF2-40B4-BE49-F238E27FC236}">
              <a16:creationId xmlns:a16="http://schemas.microsoft.com/office/drawing/2014/main" id="{00000000-0008-0000-0000-00004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7" name="Shape 3">
          <a:extLst>
            <a:ext uri="{FF2B5EF4-FFF2-40B4-BE49-F238E27FC236}">
              <a16:creationId xmlns:a16="http://schemas.microsoft.com/office/drawing/2014/main" id="{00000000-0008-0000-0000-00004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8" name="Shape 3">
          <a:extLst>
            <a:ext uri="{FF2B5EF4-FFF2-40B4-BE49-F238E27FC236}">
              <a16:creationId xmlns:a16="http://schemas.microsoft.com/office/drawing/2014/main" id="{00000000-0008-0000-0000-00004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69" name="Shape 3">
          <a:extLst>
            <a:ext uri="{FF2B5EF4-FFF2-40B4-BE49-F238E27FC236}">
              <a16:creationId xmlns:a16="http://schemas.microsoft.com/office/drawing/2014/main" id="{00000000-0008-0000-0000-00004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0" name="Shape 3">
          <a:extLst>
            <a:ext uri="{FF2B5EF4-FFF2-40B4-BE49-F238E27FC236}">
              <a16:creationId xmlns:a16="http://schemas.microsoft.com/office/drawing/2014/main" id="{00000000-0008-0000-0000-00004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1" name="Shape 3">
          <a:extLst>
            <a:ext uri="{FF2B5EF4-FFF2-40B4-BE49-F238E27FC236}">
              <a16:creationId xmlns:a16="http://schemas.microsoft.com/office/drawing/2014/main" id="{00000000-0008-0000-0000-00004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2" name="Shape 3">
          <a:extLst>
            <a:ext uri="{FF2B5EF4-FFF2-40B4-BE49-F238E27FC236}">
              <a16:creationId xmlns:a16="http://schemas.microsoft.com/office/drawing/2014/main" id="{00000000-0008-0000-0000-00004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3" name="Shape 3">
          <a:extLst>
            <a:ext uri="{FF2B5EF4-FFF2-40B4-BE49-F238E27FC236}">
              <a16:creationId xmlns:a16="http://schemas.microsoft.com/office/drawing/2014/main" id="{00000000-0008-0000-0000-00004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4" name="Shape 3">
          <a:extLst>
            <a:ext uri="{FF2B5EF4-FFF2-40B4-BE49-F238E27FC236}">
              <a16:creationId xmlns:a16="http://schemas.microsoft.com/office/drawing/2014/main" id="{00000000-0008-0000-0000-00004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5" name="Shape 3">
          <a:extLst>
            <a:ext uri="{FF2B5EF4-FFF2-40B4-BE49-F238E27FC236}">
              <a16:creationId xmlns:a16="http://schemas.microsoft.com/office/drawing/2014/main" id="{00000000-0008-0000-0000-00004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39</xdr:row>
      <xdr:rowOff>161925</xdr:rowOff>
    </xdr:from>
    <xdr:ext cx="47625" cy="180975"/>
    <xdr:sp macro="" textlink="">
      <xdr:nvSpPr>
        <xdr:cNvPr id="76" name="Shape 3">
          <a:extLst>
            <a:ext uri="{FF2B5EF4-FFF2-40B4-BE49-F238E27FC236}">
              <a16:creationId xmlns:a16="http://schemas.microsoft.com/office/drawing/2014/main" id="{00000000-0008-0000-0000-00004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0</xdr:rowOff>
    </xdr:from>
    <xdr:ext cx="47625" cy="180975"/>
    <xdr:sp macro="" textlink="">
      <xdr:nvSpPr>
        <xdr:cNvPr id="77" name="Shape 3">
          <a:extLst>
            <a:ext uri="{FF2B5EF4-FFF2-40B4-BE49-F238E27FC236}">
              <a16:creationId xmlns:a16="http://schemas.microsoft.com/office/drawing/2014/main" id="{00000000-0008-0000-0000-00004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0</xdr:rowOff>
    </xdr:from>
    <xdr:ext cx="47625" cy="180975"/>
    <xdr:sp macro="" textlink="">
      <xdr:nvSpPr>
        <xdr:cNvPr id="78" name="Shape 3">
          <a:extLst>
            <a:ext uri="{FF2B5EF4-FFF2-40B4-BE49-F238E27FC236}">
              <a16:creationId xmlns:a16="http://schemas.microsoft.com/office/drawing/2014/main" id="{00000000-0008-0000-0000-00004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79" name="Shape 3">
          <a:extLst>
            <a:ext uri="{FF2B5EF4-FFF2-40B4-BE49-F238E27FC236}">
              <a16:creationId xmlns:a16="http://schemas.microsoft.com/office/drawing/2014/main" id="{00000000-0008-0000-0000-00004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39</xdr:row>
      <xdr:rowOff>161925</xdr:rowOff>
    </xdr:from>
    <xdr:ext cx="47625" cy="180975"/>
    <xdr:sp macro="" textlink="">
      <xdr:nvSpPr>
        <xdr:cNvPr id="80" name="Shape 3">
          <a:extLst>
            <a:ext uri="{FF2B5EF4-FFF2-40B4-BE49-F238E27FC236}">
              <a16:creationId xmlns:a16="http://schemas.microsoft.com/office/drawing/2014/main" id="{00000000-0008-0000-0000-00005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1" name="Shape 3">
          <a:extLst>
            <a:ext uri="{FF2B5EF4-FFF2-40B4-BE49-F238E27FC236}">
              <a16:creationId xmlns:a16="http://schemas.microsoft.com/office/drawing/2014/main" id="{00000000-0008-0000-0000-00005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2" name="Shape 3">
          <a:extLst>
            <a:ext uri="{FF2B5EF4-FFF2-40B4-BE49-F238E27FC236}">
              <a16:creationId xmlns:a16="http://schemas.microsoft.com/office/drawing/2014/main" id="{00000000-0008-0000-0000-00005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3" name="Shape 3">
          <a:extLst>
            <a:ext uri="{FF2B5EF4-FFF2-40B4-BE49-F238E27FC236}">
              <a16:creationId xmlns:a16="http://schemas.microsoft.com/office/drawing/2014/main" id="{00000000-0008-0000-0000-00005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4" name="Shape 3">
          <a:extLst>
            <a:ext uri="{FF2B5EF4-FFF2-40B4-BE49-F238E27FC236}">
              <a16:creationId xmlns:a16="http://schemas.microsoft.com/office/drawing/2014/main" id="{00000000-0008-0000-0000-00005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5" name="Shape 3">
          <a:extLst>
            <a:ext uri="{FF2B5EF4-FFF2-40B4-BE49-F238E27FC236}">
              <a16:creationId xmlns:a16="http://schemas.microsoft.com/office/drawing/2014/main" id="{00000000-0008-0000-0000-00005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6" name="Shape 3">
          <a:extLst>
            <a:ext uri="{FF2B5EF4-FFF2-40B4-BE49-F238E27FC236}">
              <a16:creationId xmlns:a16="http://schemas.microsoft.com/office/drawing/2014/main" id="{00000000-0008-0000-0000-00005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7" name="Shape 3">
          <a:extLst>
            <a:ext uri="{FF2B5EF4-FFF2-40B4-BE49-F238E27FC236}">
              <a16:creationId xmlns:a16="http://schemas.microsoft.com/office/drawing/2014/main" id="{00000000-0008-0000-0000-00005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8" name="Shape 3">
          <a:extLst>
            <a:ext uri="{FF2B5EF4-FFF2-40B4-BE49-F238E27FC236}">
              <a16:creationId xmlns:a16="http://schemas.microsoft.com/office/drawing/2014/main" id="{00000000-0008-0000-0000-00005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89" name="Shape 3">
          <a:extLst>
            <a:ext uri="{FF2B5EF4-FFF2-40B4-BE49-F238E27FC236}">
              <a16:creationId xmlns:a16="http://schemas.microsoft.com/office/drawing/2014/main" id="{00000000-0008-0000-0000-00005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90" name="Shape 3">
          <a:extLst>
            <a:ext uri="{FF2B5EF4-FFF2-40B4-BE49-F238E27FC236}">
              <a16:creationId xmlns:a16="http://schemas.microsoft.com/office/drawing/2014/main" id="{00000000-0008-0000-0000-00005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91" name="Shape 3">
          <a:extLst>
            <a:ext uri="{FF2B5EF4-FFF2-40B4-BE49-F238E27FC236}">
              <a16:creationId xmlns:a16="http://schemas.microsoft.com/office/drawing/2014/main" id="{00000000-0008-0000-0000-00005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92" name="Shape 3">
          <a:extLst>
            <a:ext uri="{FF2B5EF4-FFF2-40B4-BE49-F238E27FC236}">
              <a16:creationId xmlns:a16="http://schemas.microsoft.com/office/drawing/2014/main" id="{00000000-0008-0000-0000-00005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93" name="Shape 3">
          <a:extLst>
            <a:ext uri="{FF2B5EF4-FFF2-40B4-BE49-F238E27FC236}">
              <a16:creationId xmlns:a16="http://schemas.microsoft.com/office/drawing/2014/main" id="{00000000-0008-0000-0000-00005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94" name="Shape 3">
          <a:extLst>
            <a:ext uri="{FF2B5EF4-FFF2-40B4-BE49-F238E27FC236}">
              <a16:creationId xmlns:a16="http://schemas.microsoft.com/office/drawing/2014/main" id="{00000000-0008-0000-0000-00005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1724025</xdr:colOff>
      <xdr:row>40</xdr:row>
      <xdr:rowOff>161925</xdr:rowOff>
    </xdr:from>
    <xdr:ext cx="47625" cy="180975"/>
    <xdr:sp macro="" textlink="">
      <xdr:nvSpPr>
        <xdr:cNvPr id="3" name="Shape 3">
          <a:extLst>
            <a:ext uri="{FF2B5EF4-FFF2-40B4-BE49-F238E27FC236}">
              <a16:creationId xmlns:a16="http://schemas.microsoft.com/office/drawing/2014/main" id="{00000000-0008-0000-0100-00000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0</xdr:rowOff>
    </xdr:from>
    <xdr:ext cx="47625" cy="180975"/>
    <xdr:sp macro="" textlink="">
      <xdr:nvSpPr>
        <xdr:cNvPr id="2" name="Shape 3">
          <a:extLst>
            <a:ext uri="{FF2B5EF4-FFF2-40B4-BE49-F238E27FC236}">
              <a16:creationId xmlns:a16="http://schemas.microsoft.com/office/drawing/2014/main" id="{00000000-0008-0000-0100-00000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0</xdr:rowOff>
    </xdr:from>
    <xdr:ext cx="47625" cy="180975"/>
    <xdr:sp macro="" textlink="">
      <xdr:nvSpPr>
        <xdr:cNvPr id="4" name="Shape 3">
          <a:extLst>
            <a:ext uri="{FF2B5EF4-FFF2-40B4-BE49-F238E27FC236}">
              <a16:creationId xmlns:a16="http://schemas.microsoft.com/office/drawing/2014/main" id="{00000000-0008-0000-0100-00000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45</xdr:row>
      <xdr:rowOff>0</xdr:rowOff>
    </xdr:from>
    <xdr:ext cx="47625" cy="180975"/>
    <xdr:sp macro="" textlink="">
      <xdr:nvSpPr>
        <xdr:cNvPr id="5" name="Shape 3">
          <a:extLst>
            <a:ext uri="{FF2B5EF4-FFF2-40B4-BE49-F238E27FC236}">
              <a16:creationId xmlns:a16="http://schemas.microsoft.com/office/drawing/2014/main" id="{00000000-0008-0000-0100-00000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37</xdr:row>
      <xdr:rowOff>161925</xdr:rowOff>
    </xdr:from>
    <xdr:ext cx="47625" cy="180975"/>
    <xdr:sp macro="" textlink="">
      <xdr:nvSpPr>
        <xdr:cNvPr id="6" name="Shape 3">
          <a:extLst>
            <a:ext uri="{FF2B5EF4-FFF2-40B4-BE49-F238E27FC236}">
              <a16:creationId xmlns:a16="http://schemas.microsoft.com/office/drawing/2014/main" id="{00000000-0008-0000-0100-00000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37</xdr:row>
      <xdr:rowOff>161925</xdr:rowOff>
    </xdr:from>
    <xdr:ext cx="47625" cy="180975"/>
    <xdr:sp macro="" textlink="">
      <xdr:nvSpPr>
        <xdr:cNvPr id="7" name="Shape 3">
          <a:extLst>
            <a:ext uri="{FF2B5EF4-FFF2-40B4-BE49-F238E27FC236}">
              <a16:creationId xmlns:a16="http://schemas.microsoft.com/office/drawing/2014/main" id="{00000000-0008-0000-0100-00000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38</xdr:row>
      <xdr:rowOff>161925</xdr:rowOff>
    </xdr:from>
    <xdr:ext cx="47625" cy="180975"/>
    <xdr:sp macro="" textlink="">
      <xdr:nvSpPr>
        <xdr:cNvPr id="8" name="Shape 3">
          <a:extLst>
            <a:ext uri="{FF2B5EF4-FFF2-40B4-BE49-F238E27FC236}">
              <a16:creationId xmlns:a16="http://schemas.microsoft.com/office/drawing/2014/main" id="{00000000-0008-0000-0100-00000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219075</xdr:colOff>
      <xdr:row>47</xdr:row>
      <xdr:rowOff>123825</xdr:rowOff>
    </xdr:from>
    <xdr:ext cx="47625" cy="352425"/>
    <xdr:sp macro="" textlink="">
      <xdr:nvSpPr>
        <xdr:cNvPr id="9" name="Shape 6">
          <a:extLst>
            <a:ext uri="{FF2B5EF4-FFF2-40B4-BE49-F238E27FC236}">
              <a16:creationId xmlns:a16="http://schemas.microsoft.com/office/drawing/2014/main" id="{00000000-0008-0000-0100-000009000000}"/>
            </a:ext>
          </a:extLst>
        </xdr:cNvPr>
        <xdr:cNvSpPr txBox="1"/>
      </xdr:nvSpPr>
      <xdr:spPr>
        <a:xfrm>
          <a:off x="5326950" y="3608550"/>
          <a:ext cx="38100" cy="34290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44</xdr:row>
      <xdr:rowOff>0</xdr:rowOff>
    </xdr:from>
    <xdr:ext cx="47625" cy="180975"/>
    <xdr:sp macro="" textlink="">
      <xdr:nvSpPr>
        <xdr:cNvPr id="10" name="Shape 3">
          <a:extLst>
            <a:ext uri="{FF2B5EF4-FFF2-40B4-BE49-F238E27FC236}">
              <a16:creationId xmlns:a16="http://schemas.microsoft.com/office/drawing/2014/main" id="{00000000-0008-0000-0100-00000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161925</xdr:rowOff>
    </xdr:from>
    <xdr:ext cx="47625" cy="180975"/>
    <xdr:sp macro="" textlink="">
      <xdr:nvSpPr>
        <xdr:cNvPr id="11" name="Shape 3">
          <a:extLst>
            <a:ext uri="{FF2B5EF4-FFF2-40B4-BE49-F238E27FC236}">
              <a16:creationId xmlns:a16="http://schemas.microsoft.com/office/drawing/2014/main" id="{00000000-0008-0000-0100-00000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161925</xdr:rowOff>
    </xdr:from>
    <xdr:ext cx="47625" cy="180975"/>
    <xdr:sp macro="" textlink="">
      <xdr:nvSpPr>
        <xdr:cNvPr id="12" name="Shape 3">
          <a:extLst>
            <a:ext uri="{FF2B5EF4-FFF2-40B4-BE49-F238E27FC236}">
              <a16:creationId xmlns:a16="http://schemas.microsoft.com/office/drawing/2014/main" id="{00000000-0008-0000-0100-00000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40</xdr:row>
      <xdr:rowOff>161925</xdr:rowOff>
    </xdr:from>
    <xdr:ext cx="47625" cy="180975"/>
    <xdr:sp macro="" textlink="">
      <xdr:nvSpPr>
        <xdr:cNvPr id="13" name="Shape 3">
          <a:extLst>
            <a:ext uri="{FF2B5EF4-FFF2-40B4-BE49-F238E27FC236}">
              <a16:creationId xmlns:a16="http://schemas.microsoft.com/office/drawing/2014/main" id="{00000000-0008-0000-0100-00000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0</xdr:rowOff>
    </xdr:from>
    <xdr:ext cx="47625" cy="180975"/>
    <xdr:sp macro="" textlink="">
      <xdr:nvSpPr>
        <xdr:cNvPr id="14" name="Shape 3">
          <a:extLst>
            <a:ext uri="{FF2B5EF4-FFF2-40B4-BE49-F238E27FC236}">
              <a16:creationId xmlns:a16="http://schemas.microsoft.com/office/drawing/2014/main" id="{00000000-0008-0000-0100-00000E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0</xdr:rowOff>
    </xdr:from>
    <xdr:ext cx="47625" cy="180975"/>
    <xdr:sp macro="" textlink="">
      <xdr:nvSpPr>
        <xdr:cNvPr id="15" name="Shape 3">
          <a:extLst>
            <a:ext uri="{FF2B5EF4-FFF2-40B4-BE49-F238E27FC236}">
              <a16:creationId xmlns:a16="http://schemas.microsoft.com/office/drawing/2014/main" id="{00000000-0008-0000-0100-00000F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16" name="Shape 3">
          <a:extLst>
            <a:ext uri="{FF2B5EF4-FFF2-40B4-BE49-F238E27FC236}">
              <a16:creationId xmlns:a16="http://schemas.microsoft.com/office/drawing/2014/main" id="{00000000-0008-0000-0100-000010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41</xdr:row>
      <xdr:rowOff>161925</xdr:rowOff>
    </xdr:from>
    <xdr:ext cx="47625" cy="180975"/>
    <xdr:sp macro="" textlink="">
      <xdr:nvSpPr>
        <xdr:cNvPr id="17" name="Shape 3">
          <a:extLst>
            <a:ext uri="{FF2B5EF4-FFF2-40B4-BE49-F238E27FC236}">
              <a16:creationId xmlns:a16="http://schemas.microsoft.com/office/drawing/2014/main" id="{00000000-0008-0000-0100-000011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18" name="Shape 3">
          <a:extLst>
            <a:ext uri="{FF2B5EF4-FFF2-40B4-BE49-F238E27FC236}">
              <a16:creationId xmlns:a16="http://schemas.microsoft.com/office/drawing/2014/main" id="{00000000-0008-0000-0100-000012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19" name="Shape 3">
          <a:extLst>
            <a:ext uri="{FF2B5EF4-FFF2-40B4-BE49-F238E27FC236}">
              <a16:creationId xmlns:a16="http://schemas.microsoft.com/office/drawing/2014/main" id="{00000000-0008-0000-0100-000013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0" name="Shape 3">
          <a:extLst>
            <a:ext uri="{FF2B5EF4-FFF2-40B4-BE49-F238E27FC236}">
              <a16:creationId xmlns:a16="http://schemas.microsoft.com/office/drawing/2014/main" id="{00000000-0008-0000-0100-000014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161925</xdr:rowOff>
    </xdr:from>
    <xdr:ext cx="47625" cy="180975"/>
    <xdr:sp macro="" textlink="">
      <xdr:nvSpPr>
        <xdr:cNvPr id="21" name="Shape 3">
          <a:extLst>
            <a:ext uri="{FF2B5EF4-FFF2-40B4-BE49-F238E27FC236}">
              <a16:creationId xmlns:a16="http://schemas.microsoft.com/office/drawing/2014/main" id="{00000000-0008-0000-0100-000015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2" name="Shape 3">
          <a:extLst>
            <a:ext uri="{FF2B5EF4-FFF2-40B4-BE49-F238E27FC236}">
              <a16:creationId xmlns:a16="http://schemas.microsoft.com/office/drawing/2014/main" id="{00000000-0008-0000-0100-000016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3" name="Shape 3">
          <a:extLst>
            <a:ext uri="{FF2B5EF4-FFF2-40B4-BE49-F238E27FC236}">
              <a16:creationId xmlns:a16="http://schemas.microsoft.com/office/drawing/2014/main" id="{00000000-0008-0000-0100-000017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4" name="Shape 3">
          <a:extLst>
            <a:ext uri="{FF2B5EF4-FFF2-40B4-BE49-F238E27FC236}">
              <a16:creationId xmlns:a16="http://schemas.microsoft.com/office/drawing/2014/main" id="{00000000-0008-0000-0100-000018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0</xdr:rowOff>
    </xdr:from>
    <xdr:ext cx="47625" cy="180975"/>
    <xdr:sp macro="" textlink="">
      <xdr:nvSpPr>
        <xdr:cNvPr id="25" name="Shape 3">
          <a:extLst>
            <a:ext uri="{FF2B5EF4-FFF2-40B4-BE49-F238E27FC236}">
              <a16:creationId xmlns:a16="http://schemas.microsoft.com/office/drawing/2014/main" id="{00000000-0008-0000-0100-000019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161925</xdr:rowOff>
    </xdr:from>
    <xdr:ext cx="47625" cy="180975"/>
    <xdr:sp macro="" textlink="">
      <xdr:nvSpPr>
        <xdr:cNvPr id="26" name="Shape 3">
          <a:extLst>
            <a:ext uri="{FF2B5EF4-FFF2-40B4-BE49-F238E27FC236}">
              <a16:creationId xmlns:a16="http://schemas.microsoft.com/office/drawing/2014/main" id="{00000000-0008-0000-0100-00001A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42</xdr:row>
      <xdr:rowOff>161925</xdr:rowOff>
    </xdr:from>
    <xdr:ext cx="47625" cy="180975"/>
    <xdr:sp macro="" textlink="">
      <xdr:nvSpPr>
        <xdr:cNvPr id="27" name="Shape 3">
          <a:extLst>
            <a:ext uri="{FF2B5EF4-FFF2-40B4-BE49-F238E27FC236}">
              <a16:creationId xmlns:a16="http://schemas.microsoft.com/office/drawing/2014/main" id="{00000000-0008-0000-0100-00001B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161925</xdr:rowOff>
    </xdr:from>
    <xdr:ext cx="47625" cy="180975"/>
    <xdr:sp macro="" textlink="">
      <xdr:nvSpPr>
        <xdr:cNvPr id="28" name="Shape 3">
          <a:extLst>
            <a:ext uri="{FF2B5EF4-FFF2-40B4-BE49-F238E27FC236}">
              <a16:creationId xmlns:a16="http://schemas.microsoft.com/office/drawing/2014/main" id="{00000000-0008-0000-0100-00001C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1724025</xdr:colOff>
      <xdr:row>43</xdr:row>
      <xdr:rowOff>161925</xdr:rowOff>
    </xdr:from>
    <xdr:ext cx="47625" cy="180975"/>
    <xdr:sp macro="" textlink="">
      <xdr:nvSpPr>
        <xdr:cNvPr id="29" name="Shape 3">
          <a:extLst>
            <a:ext uri="{FF2B5EF4-FFF2-40B4-BE49-F238E27FC236}">
              <a16:creationId xmlns:a16="http://schemas.microsoft.com/office/drawing/2014/main" id="{00000000-0008-0000-0100-00001D000000}"/>
            </a:ext>
          </a:extLst>
        </xdr:cNvPr>
        <xdr:cNvSpPr txBox="1"/>
      </xdr:nvSpPr>
      <xdr:spPr>
        <a:xfrm>
          <a:off x="5326950" y="3694275"/>
          <a:ext cx="38100" cy="1714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1209675</xdr:colOff>
      <xdr:row>0</xdr:row>
      <xdr:rowOff>104775</xdr:rowOff>
    </xdr:from>
    <xdr:ext cx="3238500" cy="714375"/>
    <xdr:sp macro="" textlink="">
      <xdr:nvSpPr>
        <xdr:cNvPr id="30" name="Shape 7">
          <a:extLst>
            <a:ext uri="{FF2B5EF4-FFF2-40B4-BE49-F238E27FC236}">
              <a16:creationId xmlns:a16="http://schemas.microsoft.com/office/drawing/2014/main" id="{00000000-0008-0000-0100-00001E000000}"/>
            </a:ext>
          </a:extLst>
        </xdr:cNvPr>
        <xdr:cNvSpPr txBox="1"/>
      </xdr:nvSpPr>
      <xdr:spPr>
        <a:xfrm>
          <a:off x="3736275" y="3508538"/>
          <a:ext cx="3219600" cy="692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Cells in blue font are variable by institution, applicants should insert their assumptions and costs.</a:t>
          </a: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12"/>
  <sheetViews>
    <sheetView showGridLines="0" workbookViewId="0"/>
  </sheetViews>
  <sheetFormatPr defaultColWidth="14.44140625" defaultRowHeight="15" customHeight="1" x14ac:dyDescent="0.3"/>
  <cols>
    <col min="1" max="1" width="3.5546875" customWidth="1"/>
    <col min="2" max="2" width="67.5546875" customWidth="1"/>
    <col min="3" max="3" width="17" customWidth="1"/>
    <col min="4" max="4" width="9.44140625" customWidth="1"/>
    <col min="5" max="6" width="9.88671875" customWidth="1"/>
    <col min="7" max="14" width="10.44140625" customWidth="1"/>
    <col min="15" max="15" width="18.109375" customWidth="1"/>
    <col min="16" max="21" width="8.88671875" customWidth="1"/>
    <col min="22" max="22" width="11.5546875" customWidth="1"/>
    <col min="23" max="25" width="8.88671875" customWidth="1"/>
  </cols>
  <sheetData>
    <row r="1" spans="1:25" ht="21" customHeight="1" x14ac:dyDescent="0.3">
      <c r="A1" s="327" t="s">
        <v>0</v>
      </c>
      <c r="B1" s="322"/>
      <c r="C1" s="322"/>
      <c r="D1" s="322"/>
      <c r="E1" s="322"/>
      <c r="F1" s="322"/>
      <c r="G1" s="322"/>
      <c r="H1" s="322"/>
      <c r="I1" s="322"/>
      <c r="J1" s="322"/>
      <c r="K1" s="322"/>
      <c r="L1" s="322"/>
      <c r="M1" s="322"/>
      <c r="N1" s="322"/>
      <c r="O1" s="322"/>
      <c r="Q1" s="328" t="s">
        <v>1</v>
      </c>
      <c r="R1" s="319"/>
      <c r="S1" s="319"/>
      <c r="T1" s="319"/>
      <c r="U1" s="319"/>
      <c r="V1" s="320"/>
    </row>
    <row r="2" spans="1:25" ht="21" customHeight="1" x14ac:dyDescent="0.3">
      <c r="A2" s="322"/>
      <c r="B2" s="322"/>
      <c r="C2" s="322"/>
      <c r="D2" s="322"/>
      <c r="E2" s="322"/>
      <c r="F2" s="322"/>
      <c r="G2" s="322"/>
      <c r="H2" s="322"/>
      <c r="I2" s="322"/>
      <c r="J2" s="322"/>
      <c r="K2" s="322"/>
      <c r="L2" s="322"/>
      <c r="M2" s="322"/>
      <c r="N2" s="322"/>
      <c r="O2" s="322"/>
      <c r="Q2" s="324"/>
      <c r="R2" s="325"/>
      <c r="S2" s="325"/>
      <c r="T2" s="325"/>
      <c r="U2" s="325"/>
      <c r="V2" s="326"/>
    </row>
    <row r="3" spans="1:25" ht="21" customHeight="1" x14ac:dyDescent="0.3">
      <c r="A3" s="322"/>
      <c r="B3" s="322"/>
      <c r="C3" s="322"/>
      <c r="D3" s="322"/>
      <c r="E3" s="322"/>
      <c r="F3" s="322"/>
      <c r="G3" s="322"/>
      <c r="H3" s="322"/>
      <c r="I3" s="322"/>
      <c r="J3" s="322"/>
      <c r="K3" s="322"/>
      <c r="L3" s="322"/>
      <c r="M3" s="322"/>
      <c r="N3" s="322"/>
      <c r="O3" s="322"/>
      <c r="Q3" s="329" t="s">
        <v>2</v>
      </c>
      <c r="R3" s="322"/>
      <c r="S3" s="322"/>
      <c r="T3" s="322"/>
      <c r="U3" s="322"/>
      <c r="V3" s="322"/>
    </row>
    <row r="4" spans="1:25" ht="21.75" customHeight="1" x14ac:dyDescent="0.3">
      <c r="A4" s="1"/>
      <c r="B4" s="2" t="s">
        <v>3</v>
      </c>
      <c r="C4" s="3"/>
      <c r="D4" s="4" t="s">
        <v>4</v>
      </c>
      <c r="E4" s="5" t="s">
        <v>5</v>
      </c>
      <c r="F4" s="6" t="s">
        <v>6</v>
      </c>
      <c r="G4" s="6" t="s">
        <v>7</v>
      </c>
      <c r="H4" s="6" t="s">
        <v>8</v>
      </c>
      <c r="I4" s="6" t="s">
        <v>9</v>
      </c>
      <c r="J4" s="6" t="s">
        <v>10</v>
      </c>
      <c r="K4" s="6" t="s">
        <v>11</v>
      </c>
      <c r="L4" s="6" t="s">
        <v>12</v>
      </c>
      <c r="M4" s="6" t="s">
        <v>13</v>
      </c>
      <c r="N4" s="6" t="s">
        <v>14</v>
      </c>
      <c r="O4" s="7" t="s">
        <v>15</v>
      </c>
      <c r="Q4" s="318" t="s">
        <v>16</v>
      </c>
      <c r="R4" s="319"/>
      <c r="S4" s="319"/>
      <c r="T4" s="319"/>
      <c r="U4" s="319"/>
      <c r="V4" s="320"/>
    </row>
    <row r="5" spans="1:25" ht="14.25" customHeight="1" x14ac:dyDescent="0.3">
      <c r="A5" s="1"/>
      <c r="B5" s="8"/>
      <c r="C5" s="9" t="s">
        <v>17</v>
      </c>
      <c r="D5" s="10"/>
      <c r="E5" s="11">
        <v>5</v>
      </c>
      <c r="F5" s="11">
        <v>8</v>
      </c>
      <c r="G5" s="11">
        <v>12</v>
      </c>
      <c r="H5" s="11">
        <v>15</v>
      </c>
      <c r="I5" s="11">
        <v>18</v>
      </c>
      <c r="J5" s="11">
        <v>18</v>
      </c>
      <c r="K5" s="11">
        <v>18</v>
      </c>
      <c r="L5" s="11">
        <v>18</v>
      </c>
      <c r="M5" s="11">
        <v>18</v>
      </c>
      <c r="N5" s="11">
        <v>18</v>
      </c>
      <c r="O5" s="12"/>
      <c r="Q5" s="321"/>
      <c r="R5" s="322"/>
      <c r="S5" s="322"/>
      <c r="T5" s="322"/>
      <c r="U5" s="322"/>
      <c r="V5" s="323"/>
    </row>
    <row r="6" spans="1:25" ht="14.25" customHeight="1" x14ac:dyDescent="0.3">
      <c r="A6" s="1"/>
      <c r="B6" s="13"/>
      <c r="C6" s="9" t="s">
        <v>18</v>
      </c>
      <c r="D6" s="14"/>
      <c r="E6" s="11">
        <v>0</v>
      </c>
      <c r="F6" s="11">
        <v>5</v>
      </c>
      <c r="G6" s="11">
        <v>7</v>
      </c>
      <c r="H6" s="11">
        <v>11</v>
      </c>
      <c r="I6" s="11">
        <v>14</v>
      </c>
      <c r="J6" s="11">
        <v>17</v>
      </c>
      <c r="K6" s="11">
        <v>17</v>
      </c>
      <c r="L6" s="11">
        <v>17</v>
      </c>
      <c r="M6" s="11">
        <v>17</v>
      </c>
      <c r="N6" s="11">
        <v>17</v>
      </c>
      <c r="O6" s="15" t="s">
        <v>19</v>
      </c>
      <c r="Q6" s="321"/>
      <c r="R6" s="322"/>
      <c r="S6" s="322"/>
      <c r="T6" s="322"/>
      <c r="U6" s="322"/>
      <c r="V6" s="323"/>
    </row>
    <row r="7" spans="1:25" ht="14.25" customHeight="1" x14ac:dyDescent="0.3">
      <c r="B7" s="8"/>
      <c r="C7" s="16" t="s">
        <v>20</v>
      </c>
      <c r="D7" s="17">
        <v>0</v>
      </c>
      <c r="E7" s="18">
        <f t="shared" ref="E7:N7" si="0">E6+E5</f>
        <v>5</v>
      </c>
      <c r="F7" s="18">
        <f t="shared" si="0"/>
        <v>13</v>
      </c>
      <c r="G7" s="18">
        <f t="shared" si="0"/>
        <v>19</v>
      </c>
      <c r="H7" s="18">
        <f t="shared" si="0"/>
        <v>26</v>
      </c>
      <c r="I7" s="18">
        <f t="shared" si="0"/>
        <v>32</v>
      </c>
      <c r="J7" s="18">
        <f t="shared" si="0"/>
        <v>35</v>
      </c>
      <c r="K7" s="18">
        <f t="shared" si="0"/>
        <v>35</v>
      </c>
      <c r="L7" s="18">
        <f t="shared" si="0"/>
        <v>35</v>
      </c>
      <c r="M7" s="18">
        <f t="shared" si="0"/>
        <v>35</v>
      </c>
      <c r="N7" s="18">
        <f t="shared" si="0"/>
        <v>35</v>
      </c>
      <c r="O7" s="19">
        <f>SUM(F6:N6)</f>
        <v>122</v>
      </c>
      <c r="Q7" s="321"/>
      <c r="R7" s="322"/>
      <c r="S7" s="322"/>
      <c r="T7" s="322"/>
      <c r="U7" s="322"/>
      <c r="V7" s="323"/>
    </row>
    <row r="8" spans="1:25" ht="14.25" customHeight="1" x14ac:dyDescent="0.3">
      <c r="A8" s="20"/>
      <c r="B8" s="21"/>
      <c r="C8" s="22"/>
      <c r="D8" s="23"/>
      <c r="E8" s="24"/>
      <c r="F8" s="24"/>
      <c r="G8" s="24"/>
      <c r="H8" s="24"/>
      <c r="I8" s="24"/>
      <c r="J8" s="24"/>
      <c r="K8" s="24"/>
      <c r="L8" s="24"/>
      <c r="M8" s="24"/>
      <c r="N8" s="24"/>
      <c r="O8" s="15" t="s">
        <v>21</v>
      </c>
      <c r="P8" s="20"/>
      <c r="Q8" s="321"/>
      <c r="R8" s="322"/>
      <c r="S8" s="322"/>
      <c r="T8" s="322"/>
      <c r="U8" s="322"/>
      <c r="V8" s="323"/>
      <c r="W8" s="20"/>
      <c r="X8" s="20"/>
      <c r="Y8" s="20"/>
    </row>
    <row r="9" spans="1:25" ht="14.25" customHeight="1" x14ac:dyDescent="0.3">
      <c r="A9" s="25"/>
      <c r="B9" s="21" t="s">
        <v>22</v>
      </c>
      <c r="C9" s="26"/>
      <c r="D9" s="27"/>
      <c r="E9" s="28" t="s">
        <v>23</v>
      </c>
      <c r="F9" s="28" t="s">
        <v>24</v>
      </c>
      <c r="G9" s="28" t="s">
        <v>25</v>
      </c>
      <c r="H9" s="28" t="s">
        <v>26</v>
      </c>
      <c r="I9" s="28" t="s">
        <v>26</v>
      </c>
      <c r="J9" s="28" t="s">
        <v>27</v>
      </c>
      <c r="K9" s="28" t="s">
        <v>27</v>
      </c>
      <c r="L9" s="28" t="s">
        <v>27</v>
      </c>
      <c r="M9" s="28" t="s">
        <v>27</v>
      </c>
      <c r="N9" s="28" t="s">
        <v>27</v>
      </c>
      <c r="O9" s="19">
        <f>N5</f>
        <v>18</v>
      </c>
      <c r="P9" s="25"/>
      <c r="Q9" s="321"/>
      <c r="R9" s="322"/>
      <c r="S9" s="322"/>
      <c r="T9" s="322"/>
      <c r="U9" s="322"/>
      <c r="V9" s="323"/>
      <c r="W9" s="25"/>
      <c r="X9" s="25"/>
      <c r="Y9" s="25"/>
    </row>
    <row r="10" spans="1:25" ht="14.25" customHeight="1" x14ac:dyDescent="0.3">
      <c r="A10" s="25"/>
      <c r="B10" s="29" t="s">
        <v>28</v>
      </c>
      <c r="C10" s="30">
        <v>0.9</v>
      </c>
      <c r="D10" s="27"/>
      <c r="E10" s="31">
        <f t="shared" ref="E10:N10" si="1">E5*$C10</f>
        <v>4.5</v>
      </c>
      <c r="F10" s="31">
        <f t="shared" si="1"/>
        <v>7.2</v>
      </c>
      <c r="G10" s="31">
        <f t="shared" si="1"/>
        <v>10.8</v>
      </c>
      <c r="H10" s="31">
        <f t="shared" si="1"/>
        <v>13.5</v>
      </c>
      <c r="I10" s="31">
        <f t="shared" si="1"/>
        <v>16.2</v>
      </c>
      <c r="J10" s="31">
        <f t="shared" si="1"/>
        <v>16.2</v>
      </c>
      <c r="K10" s="31">
        <f t="shared" si="1"/>
        <v>16.2</v>
      </c>
      <c r="L10" s="31">
        <f t="shared" si="1"/>
        <v>16.2</v>
      </c>
      <c r="M10" s="31">
        <f t="shared" si="1"/>
        <v>16.2</v>
      </c>
      <c r="N10" s="31">
        <f t="shared" si="1"/>
        <v>16.2</v>
      </c>
      <c r="O10" s="15" t="s">
        <v>29</v>
      </c>
      <c r="P10" s="25"/>
      <c r="Q10" s="321"/>
      <c r="R10" s="322"/>
      <c r="S10" s="322"/>
      <c r="T10" s="322"/>
      <c r="U10" s="322"/>
      <c r="V10" s="323"/>
      <c r="W10" s="25"/>
      <c r="X10" s="25"/>
      <c r="Y10" s="25"/>
    </row>
    <row r="11" spans="1:25" ht="14.25" customHeight="1" x14ac:dyDescent="0.3">
      <c r="A11" s="25"/>
      <c r="B11" s="32" t="s">
        <v>30</v>
      </c>
      <c r="C11" s="33"/>
      <c r="D11" s="33"/>
      <c r="E11" s="34">
        <v>1</v>
      </c>
      <c r="F11" s="34">
        <v>1</v>
      </c>
      <c r="G11" s="34">
        <v>1</v>
      </c>
      <c r="H11" s="34">
        <v>1</v>
      </c>
      <c r="I11" s="34">
        <v>2</v>
      </c>
      <c r="J11" s="34">
        <v>2</v>
      </c>
      <c r="K11" s="34">
        <v>2</v>
      </c>
      <c r="L11" s="34">
        <v>2</v>
      </c>
      <c r="M11" s="34">
        <v>2</v>
      </c>
      <c r="N11" s="34">
        <v>2</v>
      </c>
      <c r="O11" s="35">
        <f>SUM(O7:O9)</f>
        <v>140</v>
      </c>
      <c r="P11" s="25"/>
      <c r="Q11" s="324"/>
      <c r="R11" s="325"/>
      <c r="S11" s="325"/>
      <c r="T11" s="325"/>
      <c r="U11" s="325"/>
      <c r="V11" s="326"/>
      <c r="W11" s="25"/>
      <c r="X11" s="25"/>
      <c r="Y11" s="25"/>
    </row>
    <row r="12" spans="1:25" ht="14.25" customHeight="1" x14ac:dyDescent="0.3">
      <c r="A12" s="36"/>
      <c r="B12" s="37"/>
      <c r="C12" s="37"/>
      <c r="E12" s="38"/>
      <c r="F12" s="38"/>
      <c r="G12" s="38"/>
      <c r="H12" s="38"/>
      <c r="I12" s="38"/>
      <c r="J12" s="38"/>
      <c r="K12" s="38"/>
      <c r="L12" s="38"/>
      <c r="M12" s="38"/>
      <c r="N12" s="38"/>
      <c r="O12" s="39"/>
    </row>
    <row r="13" spans="1:25" ht="24" customHeight="1" x14ac:dyDescent="0.3">
      <c r="A13" s="1"/>
      <c r="B13" s="2" t="s">
        <v>31</v>
      </c>
      <c r="C13" s="40"/>
      <c r="D13" s="40"/>
    </row>
    <row r="14" spans="1:25" ht="14.25" customHeight="1" x14ac:dyDescent="0.3">
      <c r="A14" s="1"/>
      <c r="B14" s="41" t="s">
        <v>32</v>
      </c>
      <c r="C14" s="42" t="s">
        <v>33</v>
      </c>
      <c r="D14" s="4" t="s">
        <v>4</v>
      </c>
      <c r="E14" s="43" t="s">
        <v>5</v>
      </c>
      <c r="F14" s="6" t="s">
        <v>6</v>
      </c>
      <c r="G14" s="6" t="s">
        <v>7</v>
      </c>
      <c r="H14" s="6" t="s">
        <v>8</v>
      </c>
      <c r="I14" s="6" t="s">
        <v>9</v>
      </c>
      <c r="J14" s="6" t="s">
        <v>10</v>
      </c>
      <c r="K14" s="6" t="s">
        <v>11</v>
      </c>
      <c r="L14" s="6" t="s">
        <v>12</v>
      </c>
      <c r="M14" s="6" t="s">
        <v>13</v>
      </c>
      <c r="N14" s="6" t="s">
        <v>14</v>
      </c>
      <c r="O14" s="7" t="s">
        <v>15</v>
      </c>
      <c r="Q14" s="318" t="s">
        <v>34</v>
      </c>
      <c r="R14" s="319"/>
      <c r="S14" s="319"/>
      <c r="T14" s="319"/>
      <c r="U14" s="319"/>
      <c r="V14" s="320"/>
    </row>
    <row r="15" spans="1:25" ht="15" customHeight="1" x14ac:dyDescent="0.3">
      <c r="A15" s="1"/>
      <c r="B15" s="44" t="s">
        <v>35</v>
      </c>
      <c r="C15" s="45" t="s">
        <v>36</v>
      </c>
      <c r="D15" s="46"/>
      <c r="E15" s="47"/>
      <c r="F15" s="48"/>
      <c r="G15" s="48"/>
      <c r="H15" s="48"/>
      <c r="I15" s="48"/>
      <c r="J15" s="48"/>
      <c r="K15" s="48"/>
      <c r="L15" s="48"/>
      <c r="M15" s="48"/>
      <c r="N15" s="48"/>
      <c r="O15" s="49"/>
      <c r="Q15" s="321"/>
      <c r="R15" s="322"/>
      <c r="S15" s="322"/>
      <c r="T15" s="322"/>
      <c r="U15" s="322"/>
      <c r="V15" s="323"/>
    </row>
    <row r="16" spans="1:25" ht="14.25" customHeight="1" x14ac:dyDescent="0.3">
      <c r="A16" s="1"/>
      <c r="B16" s="50" t="s">
        <v>37</v>
      </c>
      <c r="C16" s="51">
        <f>221*3*4*2</f>
        <v>5304</v>
      </c>
      <c r="D16" s="52">
        <v>0</v>
      </c>
      <c r="E16" s="53">
        <f t="shared" ref="E16:N16" si="2">(+$C$16)*(E$7)</f>
        <v>26520</v>
      </c>
      <c r="F16" s="54">
        <f t="shared" si="2"/>
        <v>68952</v>
      </c>
      <c r="G16" s="54">
        <f t="shared" si="2"/>
        <v>100776</v>
      </c>
      <c r="H16" s="54">
        <f t="shared" si="2"/>
        <v>137904</v>
      </c>
      <c r="I16" s="54">
        <f t="shared" si="2"/>
        <v>169728</v>
      </c>
      <c r="J16" s="54">
        <f t="shared" si="2"/>
        <v>185640</v>
      </c>
      <c r="K16" s="54">
        <f t="shared" si="2"/>
        <v>185640</v>
      </c>
      <c r="L16" s="54">
        <f t="shared" si="2"/>
        <v>185640</v>
      </c>
      <c r="M16" s="54">
        <f t="shared" si="2"/>
        <v>185640</v>
      </c>
      <c r="N16" s="54">
        <f t="shared" si="2"/>
        <v>185640</v>
      </c>
      <c r="O16" s="55">
        <f t="shared" ref="O16:O18" si="3">SUM(E16:N16)</f>
        <v>1432080</v>
      </c>
      <c r="Q16" s="321"/>
      <c r="R16" s="322"/>
      <c r="S16" s="322"/>
      <c r="T16" s="322"/>
      <c r="U16" s="322"/>
      <c r="V16" s="323"/>
    </row>
    <row r="17" spans="1:22" ht="14.25" customHeight="1" x14ac:dyDescent="0.3">
      <c r="A17" s="1"/>
      <c r="B17" s="50" t="s">
        <v>38</v>
      </c>
      <c r="C17" s="56">
        <v>10500</v>
      </c>
      <c r="D17" s="57">
        <v>0</v>
      </c>
      <c r="E17" s="57">
        <f t="shared" ref="E17:N17" si="4">$C17*E10</f>
        <v>47250</v>
      </c>
      <c r="F17" s="57">
        <f t="shared" si="4"/>
        <v>75600</v>
      </c>
      <c r="G17" s="57">
        <f t="shared" si="4"/>
        <v>113400.00000000001</v>
      </c>
      <c r="H17" s="58">
        <f t="shared" si="4"/>
        <v>141750</v>
      </c>
      <c r="I17" s="57">
        <f t="shared" si="4"/>
        <v>170100</v>
      </c>
      <c r="J17" s="57">
        <f t="shared" si="4"/>
        <v>170100</v>
      </c>
      <c r="K17" s="58">
        <f t="shared" si="4"/>
        <v>170100</v>
      </c>
      <c r="L17" s="58">
        <f t="shared" si="4"/>
        <v>170100</v>
      </c>
      <c r="M17" s="58">
        <f t="shared" si="4"/>
        <v>170100</v>
      </c>
      <c r="N17" s="58">
        <f t="shared" si="4"/>
        <v>170100</v>
      </c>
      <c r="O17" s="55">
        <f t="shared" si="3"/>
        <v>1398600</v>
      </c>
      <c r="Q17" s="321"/>
      <c r="R17" s="322"/>
      <c r="S17" s="322"/>
      <c r="T17" s="322"/>
      <c r="U17" s="322"/>
      <c r="V17" s="323"/>
    </row>
    <row r="18" spans="1:22" ht="14.25" customHeight="1" x14ac:dyDescent="0.3">
      <c r="A18" s="1"/>
      <c r="B18" s="59" t="s">
        <v>39</v>
      </c>
      <c r="C18" s="60">
        <v>7500</v>
      </c>
      <c r="D18" s="61">
        <f t="shared" ref="D18:N18" si="5">$C18*D7</f>
        <v>0</v>
      </c>
      <c r="E18" s="61">
        <f t="shared" si="5"/>
        <v>37500</v>
      </c>
      <c r="F18" s="61">
        <f t="shared" si="5"/>
        <v>97500</v>
      </c>
      <c r="G18" s="61">
        <f t="shared" si="5"/>
        <v>142500</v>
      </c>
      <c r="H18" s="61">
        <f t="shared" si="5"/>
        <v>195000</v>
      </c>
      <c r="I18" s="61">
        <f t="shared" si="5"/>
        <v>240000</v>
      </c>
      <c r="J18" s="61">
        <f t="shared" si="5"/>
        <v>262500</v>
      </c>
      <c r="K18" s="61">
        <f t="shared" si="5"/>
        <v>262500</v>
      </c>
      <c r="L18" s="61">
        <f t="shared" si="5"/>
        <v>262500</v>
      </c>
      <c r="M18" s="61">
        <f t="shared" si="5"/>
        <v>262500</v>
      </c>
      <c r="N18" s="61">
        <f t="shared" si="5"/>
        <v>262500</v>
      </c>
      <c r="O18" s="62">
        <f t="shared" si="3"/>
        <v>2025000</v>
      </c>
      <c r="Q18" s="321"/>
      <c r="R18" s="322"/>
      <c r="S18" s="322"/>
      <c r="T18" s="322"/>
      <c r="U18" s="322"/>
      <c r="V18" s="323"/>
    </row>
    <row r="19" spans="1:22" ht="14.25" customHeight="1" x14ac:dyDescent="0.3">
      <c r="A19" s="1"/>
      <c r="B19" s="63" t="s">
        <v>40</v>
      </c>
      <c r="C19" s="64"/>
      <c r="D19" s="65">
        <f>SUM(D16)</f>
        <v>0</v>
      </c>
      <c r="E19" s="66">
        <f t="shared" ref="E19:O19" si="6">SUM(E16:E18)</f>
        <v>111270</v>
      </c>
      <c r="F19" s="66">
        <f t="shared" si="6"/>
        <v>242052</v>
      </c>
      <c r="G19" s="66">
        <f t="shared" si="6"/>
        <v>356676</v>
      </c>
      <c r="H19" s="66">
        <f t="shared" si="6"/>
        <v>474654</v>
      </c>
      <c r="I19" s="66">
        <f t="shared" si="6"/>
        <v>579828</v>
      </c>
      <c r="J19" s="66">
        <f t="shared" si="6"/>
        <v>618240</v>
      </c>
      <c r="K19" s="66">
        <f t="shared" si="6"/>
        <v>618240</v>
      </c>
      <c r="L19" s="66">
        <f t="shared" si="6"/>
        <v>618240</v>
      </c>
      <c r="M19" s="66">
        <f t="shared" si="6"/>
        <v>618240</v>
      </c>
      <c r="N19" s="66">
        <f t="shared" si="6"/>
        <v>618240</v>
      </c>
      <c r="O19" s="67">
        <f t="shared" si="6"/>
        <v>4855680</v>
      </c>
      <c r="Q19" s="321"/>
      <c r="R19" s="322"/>
      <c r="S19" s="322"/>
      <c r="T19" s="322"/>
      <c r="U19" s="322"/>
      <c r="V19" s="323"/>
    </row>
    <row r="20" spans="1:22" ht="14.25" customHeight="1" x14ac:dyDescent="0.3">
      <c r="A20" s="1"/>
      <c r="B20" s="68"/>
      <c r="C20" s="69"/>
      <c r="D20" s="70"/>
      <c r="E20" s="71"/>
      <c r="F20" s="72"/>
      <c r="G20" s="72"/>
      <c r="H20" s="72"/>
      <c r="I20" s="72"/>
      <c r="J20" s="72"/>
      <c r="K20" s="72"/>
      <c r="L20" s="72"/>
      <c r="M20" s="72"/>
      <c r="N20" s="72"/>
      <c r="O20" s="67"/>
      <c r="Q20" s="321"/>
      <c r="R20" s="322"/>
      <c r="S20" s="322"/>
      <c r="T20" s="322"/>
      <c r="U20" s="322"/>
      <c r="V20" s="323"/>
    </row>
    <row r="21" spans="1:22" ht="14.25" customHeight="1" x14ac:dyDescent="0.3">
      <c r="A21" s="1"/>
      <c r="B21" s="8"/>
      <c r="C21" s="73"/>
      <c r="D21" s="70"/>
      <c r="E21" s="74"/>
      <c r="F21" s="75"/>
      <c r="G21" s="75"/>
      <c r="H21" s="75"/>
      <c r="I21" s="75"/>
      <c r="J21" s="75"/>
      <c r="K21" s="75"/>
      <c r="L21" s="75"/>
      <c r="M21" s="75"/>
      <c r="N21" s="75"/>
      <c r="O21" s="76"/>
      <c r="Q21" s="321"/>
      <c r="R21" s="322"/>
      <c r="S21" s="322"/>
      <c r="T21" s="322"/>
      <c r="U21" s="322"/>
      <c r="V21" s="323"/>
    </row>
    <row r="22" spans="1:22" ht="14.25" customHeight="1" x14ac:dyDescent="0.3">
      <c r="B22" s="63" t="s">
        <v>41</v>
      </c>
      <c r="C22" s="77">
        <v>0.5</v>
      </c>
      <c r="D22" s="78">
        <f t="shared" ref="D22:N22" si="7">($C22*D16)+D17</f>
        <v>0</v>
      </c>
      <c r="E22" s="78">
        <f t="shared" si="7"/>
        <v>60510</v>
      </c>
      <c r="F22" s="78">
        <f t="shared" si="7"/>
        <v>110076</v>
      </c>
      <c r="G22" s="78">
        <f t="shared" si="7"/>
        <v>163788</v>
      </c>
      <c r="H22" s="78">
        <f t="shared" si="7"/>
        <v>210702</v>
      </c>
      <c r="I22" s="78">
        <f t="shared" si="7"/>
        <v>254964</v>
      </c>
      <c r="J22" s="78">
        <f t="shared" si="7"/>
        <v>262920</v>
      </c>
      <c r="K22" s="78">
        <f t="shared" si="7"/>
        <v>262920</v>
      </c>
      <c r="L22" s="78">
        <f t="shared" si="7"/>
        <v>262920</v>
      </c>
      <c r="M22" s="78">
        <f t="shared" si="7"/>
        <v>262920</v>
      </c>
      <c r="N22" s="78">
        <f t="shared" si="7"/>
        <v>262920</v>
      </c>
      <c r="O22" s="79">
        <f t="shared" ref="O22:O23" si="8">SUM(E22:N22)</f>
        <v>2114640</v>
      </c>
      <c r="Q22" s="321"/>
      <c r="R22" s="322"/>
      <c r="S22" s="322"/>
      <c r="T22" s="322"/>
      <c r="U22" s="322"/>
      <c r="V22" s="323"/>
    </row>
    <row r="23" spans="1:22" ht="14.25" customHeight="1" x14ac:dyDescent="0.3">
      <c r="B23" s="63" t="s">
        <v>42</v>
      </c>
      <c r="C23" s="80">
        <v>0.5</v>
      </c>
      <c r="D23" s="81">
        <f t="shared" ref="D23:N23" si="9">($C23*D16)+D18</f>
        <v>0</v>
      </c>
      <c r="E23" s="81">
        <f t="shared" si="9"/>
        <v>50760</v>
      </c>
      <c r="F23" s="81">
        <f t="shared" si="9"/>
        <v>131976</v>
      </c>
      <c r="G23" s="81">
        <f t="shared" si="9"/>
        <v>192888</v>
      </c>
      <c r="H23" s="81">
        <f t="shared" si="9"/>
        <v>263952</v>
      </c>
      <c r="I23" s="81">
        <f t="shared" si="9"/>
        <v>324864</v>
      </c>
      <c r="J23" s="81">
        <f t="shared" si="9"/>
        <v>355320</v>
      </c>
      <c r="K23" s="81">
        <f t="shared" si="9"/>
        <v>355320</v>
      </c>
      <c r="L23" s="81">
        <f t="shared" si="9"/>
        <v>355320</v>
      </c>
      <c r="M23" s="81">
        <f t="shared" si="9"/>
        <v>355320</v>
      </c>
      <c r="N23" s="81">
        <f t="shared" si="9"/>
        <v>355320</v>
      </c>
      <c r="O23" s="82">
        <f t="shared" si="8"/>
        <v>2741040</v>
      </c>
      <c r="Q23" s="321"/>
      <c r="R23" s="322"/>
      <c r="S23" s="322"/>
      <c r="T23" s="322"/>
      <c r="U23" s="322"/>
      <c r="V23" s="323"/>
    </row>
    <row r="24" spans="1:22" ht="14.25" customHeight="1" x14ac:dyDescent="0.3">
      <c r="A24" s="36"/>
      <c r="B24" s="68"/>
      <c r="C24" s="71"/>
      <c r="D24" s="83"/>
      <c r="E24" s="71"/>
      <c r="F24" s="72"/>
      <c r="G24" s="72"/>
      <c r="H24" s="72"/>
      <c r="I24" s="72"/>
      <c r="J24" s="72"/>
      <c r="K24" s="72"/>
      <c r="L24" s="72"/>
      <c r="M24" s="72"/>
      <c r="N24" s="72"/>
      <c r="O24" s="84">
        <f>SUM(O22:O23)</f>
        <v>4855680</v>
      </c>
      <c r="Q24" s="324"/>
      <c r="R24" s="325"/>
      <c r="S24" s="325"/>
      <c r="T24" s="325"/>
      <c r="U24" s="325"/>
      <c r="V24" s="326"/>
    </row>
    <row r="25" spans="1:22" ht="14.25" customHeight="1" x14ac:dyDescent="0.3">
      <c r="A25" s="36"/>
      <c r="B25" s="85" t="s">
        <v>43</v>
      </c>
      <c r="C25" s="86">
        <f>SUM(C16:C21)</f>
        <v>23304</v>
      </c>
      <c r="D25" s="87"/>
      <c r="E25" s="88"/>
      <c r="F25" s="72"/>
      <c r="G25" s="72"/>
      <c r="H25" s="72"/>
      <c r="I25" s="72"/>
      <c r="J25" s="72"/>
      <c r="K25" s="72"/>
      <c r="L25" s="72"/>
      <c r="M25" s="72"/>
      <c r="N25" s="72"/>
      <c r="O25" s="89"/>
    </row>
    <row r="26" spans="1:22" ht="14.25" customHeight="1" x14ac:dyDescent="0.3">
      <c r="A26" s="1"/>
      <c r="B26" s="32" t="s">
        <v>44</v>
      </c>
      <c r="C26" s="90">
        <f>6127+C17</f>
        <v>16627</v>
      </c>
      <c r="D26" s="70"/>
      <c r="E26" s="88"/>
      <c r="F26" s="72"/>
      <c r="G26" s="72"/>
      <c r="H26" s="72"/>
      <c r="I26" s="72"/>
      <c r="J26" s="72"/>
      <c r="K26" s="72"/>
      <c r="L26" s="72"/>
      <c r="M26" s="72"/>
      <c r="N26" s="72"/>
      <c r="O26" s="89"/>
    </row>
    <row r="27" spans="1:22" ht="14.25" customHeight="1" x14ac:dyDescent="0.3">
      <c r="A27" s="1"/>
      <c r="B27" s="91"/>
      <c r="C27" s="92"/>
      <c r="D27" s="93"/>
      <c r="E27" s="71"/>
      <c r="F27" s="72"/>
      <c r="G27" s="72"/>
      <c r="H27" s="72"/>
      <c r="I27" s="72"/>
      <c r="J27" s="72"/>
      <c r="K27" s="72"/>
      <c r="L27" s="72"/>
      <c r="M27" s="72"/>
      <c r="N27" s="72"/>
      <c r="O27" s="89"/>
    </row>
    <row r="28" spans="1:22" ht="14.25" customHeight="1" x14ac:dyDescent="0.3">
      <c r="A28" s="1"/>
      <c r="B28" s="94" t="s">
        <v>45</v>
      </c>
      <c r="C28" s="95"/>
      <c r="D28" s="96"/>
      <c r="E28" s="97"/>
      <c r="F28" s="75"/>
      <c r="G28" s="75"/>
      <c r="H28" s="75"/>
      <c r="I28" s="75"/>
      <c r="J28" s="75"/>
      <c r="K28" s="75"/>
      <c r="L28" s="75"/>
      <c r="M28" s="75"/>
      <c r="N28" s="75"/>
      <c r="O28" s="98"/>
    </row>
    <row r="29" spans="1:22" ht="14.25" customHeight="1" x14ac:dyDescent="0.3">
      <c r="A29" s="1"/>
      <c r="B29" s="8" t="s">
        <v>46</v>
      </c>
      <c r="C29" s="95"/>
      <c r="D29" s="99">
        <v>75000</v>
      </c>
      <c r="E29" s="100">
        <v>100000</v>
      </c>
      <c r="F29" s="101">
        <v>60000</v>
      </c>
      <c r="G29" s="101">
        <v>40000</v>
      </c>
      <c r="H29" s="101">
        <v>15000</v>
      </c>
      <c r="I29" s="101">
        <v>0</v>
      </c>
      <c r="J29" s="101">
        <v>0</v>
      </c>
      <c r="K29" s="101">
        <v>0</v>
      </c>
      <c r="L29" s="101">
        <v>0</v>
      </c>
      <c r="M29" s="101">
        <v>0</v>
      </c>
      <c r="N29" s="101">
        <v>0</v>
      </c>
      <c r="O29" s="102">
        <f>SUM(D29:N29)</f>
        <v>290000</v>
      </c>
      <c r="Q29" s="318" t="s">
        <v>47</v>
      </c>
      <c r="R29" s="319"/>
      <c r="S29" s="319"/>
      <c r="T29" s="319"/>
      <c r="U29" s="319"/>
      <c r="V29" s="320"/>
    </row>
    <row r="30" spans="1:22" ht="14.25" customHeight="1" x14ac:dyDescent="0.3">
      <c r="A30" s="36"/>
      <c r="B30" s="8" t="s">
        <v>48</v>
      </c>
      <c r="C30" s="103"/>
      <c r="D30" s="104">
        <v>0</v>
      </c>
      <c r="E30" s="105">
        <v>0</v>
      </c>
      <c r="F30" s="106">
        <v>0</v>
      </c>
      <c r="G30" s="106">
        <v>0</v>
      </c>
      <c r="H30" s="106">
        <v>0</v>
      </c>
      <c r="I30" s="106">
        <v>0</v>
      </c>
      <c r="J30" s="106">
        <v>0</v>
      </c>
      <c r="K30" s="106">
        <v>0</v>
      </c>
      <c r="L30" s="106">
        <v>0</v>
      </c>
      <c r="M30" s="106">
        <v>0</v>
      </c>
      <c r="N30" s="106">
        <v>0</v>
      </c>
      <c r="O30" s="107"/>
      <c r="Q30" s="321"/>
      <c r="R30" s="322"/>
      <c r="S30" s="322"/>
      <c r="T30" s="322"/>
      <c r="U30" s="322"/>
      <c r="V30" s="323"/>
    </row>
    <row r="31" spans="1:22" ht="14.25" customHeight="1" x14ac:dyDescent="0.3">
      <c r="A31" s="36"/>
      <c r="B31" s="8" t="s">
        <v>49</v>
      </c>
      <c r="C31" s="108">
        <v>0</v>
      </c>
      <c r="D31" s="109"/>
      <c r="E31" s="110">
        <v>0</v>
      </c>
      <c r="F31" s="111">
        <v>0</v>
      </c>
      <c r="G31" s="111">
        <v>0</v>
      </c>
      <c r="H31" s="111">
        <v>0</v>
      </c>
      <c r="I31" s="111">
        <v>0</v>
      </c>
      <c r="J31" s="111">
        <v>0</v>
      </c>
      <c r="K31" s="111">
        <v>0</v>
      </c>
      <c r="L31" s="111">
        <v>0</v>
      </c>
      <c r="M31" s="111">
        <v>0</v>
      </c>
      <c r="N31" s="111">
        <v>0</v>
      </c>
      <c r="O31" s="62">
        <f t="shared" ref="O31:O32" si="10">SUM(D31:N31)</f>
        <v>0</v>
      </c>
      <c r="Q31" s="321"/>
      <c r="R31" s="322"/>
      <c r="S31" s="322"/>
      <c r="T31" s="322"/>
      <c r="U31" s="322"/>
      <c r="V31" s="323"/>
    </row>
    <row r="32" spans="1:22" ht="14.25" customHeight="1" x14ac:dyDescent="0.3">
      <c r="A32" s="1"/>
      <c r="B32" s="68" t="s">
        <v>50</v>
      </c>
      <c r="C32" s="95"/>
      <c r="D32" s="112">
        <f t="shared" ref="D32:N32" si="11">SUM(D29:D31)</f>
        <v>75000</v>
      </c>
      <c r="E32" s="113">
        <f t="shared" si="11"/>
        <v>100000</v>
      </c>
      <c r="F32" s="114">
        <f t="shared" si="11"/>
        <v>60000</v>
      </c>
      <c r="G32" s="114">
        <f t="shared" si="11"/>
        <v>40000</v>
      </c>
      <c r="H32" s="114">
        <f t="shared" si="11"/>
        <v>15000</v>
      </c>
      <c r="I32" s="114">
        <f t="shared" si="11"/>
        <v>0</v>
      </c>
      <c r="J32" s="114">
        <f t="shared" si="11"/>
        <v>0</v>
      </c>
      <c r="K32" s="114">
        <f t="shared" si="11"/>
        <v>0</v>
      </c>
      <c r="L32" s="114">
        <f t="shared" si="11"/>
        <v>0</v>
      </c>
      <c r="M32" s="114">
        <f t="shared" si="11"/>
        <v>0</v>
      </c>
      <c r="N32" s="114">
        <f t="shared" si="11"/>
        <v>0</v>
      </c>
      <c r="O32" s="79">
        <f t="shared" si="10"/>
        <v>290000</v>
      </c>
      <c r="Q32" s="321"/>
      <c r="R32" s="322"/>
      <c r="S32" s="322"/>
      <c r="T32" s="322"/>
      <c r="U32" s="322"/>
      <c r="V32" s="323"/>
    </row>
    <row r="33" spans="1:22" ht="14.25" customHeight="1" x14ac:dyDescent="0.3">
      <c r="A33" s="1"/>
      <c r="B33" s="8"/>
      <c r="C33" s="95"/>
      <c r="D33" s="115"/>
      <c r="E33" s="116"/>
      <c r="F33" s="117"/>
      <c r="G33" s="117"/>
      <c r="H33" s="117"/>
      <c r="I33" s="117"/>
      <c r="J33" s="117"/>
      <c r="K33" s="117"/>
      <c r="L33" s="117"/>
      <c r="M33" s="117"/>
      <c r="N33" s="117"/>
      <c r="O33" s="118"/>
      <c r="Q33" s="321"/>
      <c r="R33" s="322"/>
      <c r="S33" s="322"/>
      <c r="T33" s="322"/>
      <c r="U33" s="322"/>
      <c r="V33" s="323"/>
    </row>
    <row r="34" spans="1:22" ht="14.25" customHeight="1" x14ac:dyDescent="0.3">
      <c r="A34" s="1"/>
      <c r="B34" s="119" t="s">
        <v>51</v>
      </c>
      <c r="C34" s="120"/>
      <c r="D34" s="121">
        <f t="shared" ref="D34:O34" si="12">+D23+D32</f>
        <v>75000</v>
      </c>
      <c r="E34" s="121">
        <f t="shared" si="12"/>
        <v>150760</v>
      </c>
      <c r="F34" s="121">
        <f t="shared" si="12"/>
        <v>191976</v>
      </c>
      <c r="G34" s="121">
        <f t="shared" si="12"/>
        <v>232888</v>
      </c>
      <c r="H34" s="121">
        <f t="shared" si="12"/>
        <v>278952</v>
      </c>
      <c r="I34" s="121">
        <f t="shared" si="12"/>
        <v>324864</v>
      </c>
      <c r="J34" s="121">
        <f t="shared" si="12"/>
        <v>355320</v>
      </c>
      <c r="K34" s="121">
        <f t="shared" si="12"/>
        <v>355320</v>
      </c>
      <c r="L34" s="121">
        <f t="shared" si="12"/>
        <v>355320</v>
      </c>
      <c r="M34" s="122">
        <f t="shared" si="12"/>
        <v>355320</v>
      </c>
      <c r="N34" s="123">
        <f t="shared" si="12"/>
        <v>355320</v>
      </c>
      <c r="O34" s="124">
        <f t="shared" si="12"/>
        <v>3031040</v>
      </c>
      <c r="Q34" s="324"/>
      <c r="R34" s="325"/>
      <c r="S34" s="325"/>
      <c r="T34" s="325"/>
      <c r="U34" s="325"/>
      <c r="V34" s="326"/>
    </row>
    <row r="35" spans="1:22" ht="14.25" customHeight="1" x14ac:dyDescent="0.3">
      <c r="A35" s="1"/>
      <c r="B35" s="125" t="s">
        <v>52</v>
      </c>
      <c r="C35" s="126"/>
      <c r="D35" s="127"/>
      <c r="E35" s="127"/>
      <c r="F35" s="127"/>
      <c r="G35" s="127"/>
      <c r="H35" s="127"/>
      <c r="I35" s="127"/>
      <c r="J35" s="127"/>
      <c r="K35" s="127"/>
      <c r="L35" s="127"/>
      <c r="M35" s="128"/>
      <c r="N35" s="129"/>
      <c r="O35" s="130"/>
    </row>
    <row r="36" spans="1:22" ht="14.25" customHeight="1" x14ac:dyDescent="0.3">
      <c r="A36" s="131"/>
      <c r="B36" s="132" t="s">
        <v>53</v>
      </c>
      <c r="C36" s="126"/>
      <c r="D36" s="127"/>
      <c r="E36" s="127"/>
      <c r="F36" s="127"/>
      <c r="G36" s="127"/>
      <c r="H36" s="127"/>
      <c r="I36" s="127"/>
      <c r="J36" s="127"/>
      <c r="K36" s="127"/>
      <c r="L36" s="127"/>
      <c r="M36" s="128"/>
      <c r="N36" s="129"/>
      <c r="O36" s="130"/>
    </row>
    <row r="37" spans="1:22" ht="14.25" customHeight="1" x14ac:dyDescent="0.3">
      <c r="A37" s="36"/>
      <c r="B37" s="133" t="s">
        <v>54</v>
      </c>
      <c r="C37" s="134" t="s">
        <v>55</v>
      </c>
      <c r="D37" s="135"/>
      <c r="E37" s="127"/>
      <c r="F37" s="127"/>
      <c r="G37" s="127"/>
      <c r="H37" s="127"/>
      <c r="I37" s="127"/>
      <c r="J37" s="127"/>
      <c r="K37" s="127"/>
      <c r="L37" s="127"/>
      <c r="M37" s="128"/>
      <c r="N37" s="129"/>
      <c r="O37" s="136"/>
      <c r="Q37" s="318" t="s">
        <v>56</v>
      </c>
      <c r="R37" s="319"/>
      <c r="S37" s="319"/>
      <c r="T37" s="319"/>
      <c r="U37" s="319"/>
      <c r="V37" s="320"/>
    </row>
    <row r="38" spans="1:22" ht="15" customHeight="1" x14ac:dyDescent="0.3">
      <c r="A38" s="1"/>
      <c r="B38" s="8" t="s">
        <v>57</v>
      </c>
      <c r="C38" s="137">
        <f>((65000*0.35)+65000)*0.5</f>
        <v>43875</v>
      </c>
      <c r="D38" s="138">
        <f t="shared" ref="D38:N38" si="13">+$C38</f>
        <v>43875</v>
      </c>
      <c r="E38" s="138">
        <f t="shared" si="13"/>
        <v>43875</v>
      </c>
      <c r="F38" s="138">
        <f t="shared" si="13"/>
        <v>43875</v>
      </c>
      <c r="G38" s="138">
        <f t="shared" si="13"/>
        <v>43875</v>
      </c>
      <c r="H38" s="138">
        <f t="shared" si="13"/>
        <v>43875</v>
      </c>
      <c r="I38" s="138">
        <f t="shared" si="13"/>
        <v>43875</v>
      </c>
      <c r="J38" s="138">
        <f t="shared" si="13"/>
        <v>43875</v>
      </c>
      <c r="K38" s="138">
        <f t="shared" si="13"/>
        <v>43875</v>
      </c>
      <c r="L38" s="138">
        <f t="shared" si="13"/>
        <v>43875</v>
      </c>
      <c r="M38" s="139">
        <f t="shared" si="13"/>
        <v>43875</v>
      </c>
      <c r="N38" s="140">
        <f t="shared" si="13"/>
        <v>43875</v>
      </c>
      <c r="O38" s="141">
        <f t="shared" ref="O38:O42" si="14">SUM(E38:N38)</f>
        <v>438750</v>
      </c>
      <c r="Q38" s="321"/>
      <c r="R38" s="322"/>
      <c r="S38" s="322"/>
      <c r="T38" s="322"/>
      <c r="U38" s="322"/>
      <c r="V38" s="323"/>
    </row>
    <row r="39" spans="1:22" ht="14.25" customHeight="1" x14ac:dyDescent="0.3">
      <c r="A39" s="36"/>
      <c r="B39" s="142" t="s">
        <v>58</v>
      </c>
      <c r="C39" s="137">
        <v>40000</v>
      </c>
      <c r="D39" s="138">
        <f t="shared" ref="D39:N39" si="15">$C39*0.1</f>
        <v>4000</v>
      </c>
      <c r="E39" s="138">
        <f t="shared" si="15"/>
        <v>4000</v>
      </c>
      <c r="F39" s="138">
        <f t="shared" si="15"/>
        <v>4000</v>
      </c>
      <c r="G39" s="138">
        <f t="shared" si="15"/>
        <v>4000</v>
      </c>
      <c r="H39" s="138">
        <f t="shared" si="15"/>
        <v>4000</v>
      </c>
      <c r="I39" s="138">
        <f t="shared" si="15"/>
        <v>4000</v>
      </c>
      <c r="J39" s="138">
        <f t="shared" si="15"/>
        <v>4000</v>
      </c>
      <c r="K39" s="138">
        <f t="shared" si="15"/>
        <v>4000</v>
      </c>
      <c r="L39" s="138">
        <f t="shared" si="15"/>
        <v>4000</v>
      </c>
      <c r="M39" s="139">
        <f t="shared" si="15"/>
        <v>4000</v>
      </c>
      <c r="N39" s="140">
        <f t="shared" si="15"/>
        <v>4000</v>
      </c>
      <c r="O39" s="141">
        <f t="shared" si="14"/>
        <v>40000</v>
      </c>
      <c r="Q39" s="321"/>
      <c r="R39" s="322"/>
      <c r="S39" s="322"/>
      <c r="T39" s="322"/>
      <c r="U39" s="322"/>
      <c r="V39" s="323"/>
    </row>
    <row r="40" spans="1:22" ht="14.25" customHeight="1" x14ac:dyDescent="0.3">
      <c r="A40" s="36"/>
      <c r="B40" s="142" t="s">
        <v>59</v>
      </c>
      <c r="C40" s="137">
        <f t="shared" ref="C40:C42" si="16">(42000*0.35)+42000</f>
        <v>56700</v>
      </c>
      <c r="D40" s="143"/>
      <c r="E40" s="144">
        <f t="shared" ref="E40:N40" si="17">+$C40</f>
        <v>56700</v>
      </c>
      <c r="F40" s="144">
        <f t="shared" si="17"/>
        <v>56700</v>
      </c>
      <c r="G40" s="144">
        <f t="shared" si="17"/>
        <v>56700</v>
      </c>
      <c r="H40" s="144">
        <f t="shared" si="17"/>
        <v>56700</v>
      </c>
      <c r="I40" s="144">
        <f t="shared" si="17"/>
        <v>56700</v>
      </c>
      <c r="J40" s="144">
        <f t="shared" si="17"/>
        <v>56700</v>
      </c>
      <c r="K40" s="144">
        <f t="shared" si="17"/>
        <v>56700</v>
      </c>
      <c r="L40" s="144">
        <f t="shared" si="17"/>
        <v>56700</v>
      </c>
      <c r="M40" s="145">
        <f t="shared" si="17"/>
        <v>56700</v>
      </c>
      <c r="N40" s="146">
        <f t="shared" si="17"/>
        <v>56700</v>
      </c>
      <c r="O40" s="141">
        <f t="shared" si="14"/>
        <v>567000</v>
      </c>
      <c r="Q40" s="321"/>
      <c r="R40" s="322"/>
      <c r="S40" s="322"/>
      <c r="T40" s="322"/>
      <c r="U40" s="322"/>
      <c r="V40" s="323"/>
    </row>
    <row r="41" spans="1:22" ht="14.25" customHeight="1" x14ac:dyDescent="0.3">
      <c r="A41" s="36"/>
      <c r="B41" s="142" t="s">
        <v>60</v>
      </c>
      <c r="C41" s="137">
        <f t="shared" si="16"/>
        <v>56700</v>
      </c>
      <c r="D41" s="143"/>
      <c r="E41" s="144"/>
      <c r="F41" s="144">
        <f>+$C41*0.5</f>
        <v>28350</v>
      </c>
      <c r="G41" s="144">
        <f t="shared" ref="G41:N41" si="18">+$C41</f>
        <v>56700</v>
      </c>
      <c r="H41" s="144">
        <f t="shared" si="18"/>
        <v>56700</v>
      </c>
      <c r="I41" s="144">
        <f t="shared" si="18"/>
        <v>56700</v>
      </c>
      <c r="J41" s="144">
        <f t="shared" si="18"/>
        <v>56700</v>
      </c>
      <c r="K41" s="144">
        <f t="shared" si="18"/>
        <v>56700</v>
      </c>
      <c r="L41" s="144">
        <f t="shared" si="18"/>
        <v>56700</v>
      </c>
      <c r="M41" s="145">
        <f t="shared" si="18"/>
        <v>56700</v>
      </c>
      <c r="N41" s="146">
        <f t="shared" si="18"/>
        <v>56700</v>
      </c>
      <c r="O41" s="141">
        <f t="shared" si="14"/>
        <v>481950</v>
      </c>
      <c r="Q41" s="321"/>
      <c r="R41" s="322"/>
      <c r="S41" s="322"/>
      <c r="T41" s="322"/>
      <c r="U41" s="322"/>
      <c r="V41" s="323"/>
    </row>
    <row r="42" spans="1:22" ht="14.25" customHeight="1" x14ac:dyDescent="0.3">
      <c r="A42" s="36"/>
      <c r="B42" s="142" t="s">
        <v>60</v>
      </c>
      <c r="C42" s="137">
        <f t="shared" si="16"/>
        <v>56700</v>
      </c>
      <c r="D42" s="143"/>
      <c r="E42" s="144"/>
      <c r="F42" s="144"/>
      <c r="G42" s="144"/>
      <c r="H42" s="144">
        <f>+$C42*0.5</f>
        <v>28350</v>
      </c>
      <c r="I42" s="144">
        <f t="shared" ref="I42:N42" si="19">+$C42</f>
        <v>56700</v>
      </c>
      <c r="J42" s="144">
        <f t="shared" si="19"/>
        <v>56700</v>
      </c>
      <c r="K42" s="144">
        <f t="shared" si="19"/>
        <v>56700</v>
      </c>
      <c r="L42" s="144">
        <f t="shared" si="19"/>
        <v>56700</v>
      </c>
      <c r="M42" s="145">
        <f t="shared" si="19"/>
        <v>56700</v>
      </c>
      <c r="N42" s="146">
        <f t="shared" si="19"/>
        <v>56700</v>
      </c>
      <c r="O42" s="141">
        <f t="shared" si="14"/>
        <v>368550</v>
      </c>
      <c r="Q42" s="321"/>
      <c r="R42" s="322"/>
      <c r="S42" s="322"/>
      <c r="T42" s="322"/>
      <c r="U42" s="322"/>
      <c r="V42" s="323"/>
    </row>
    <row r="43" spans="1:22" ht="14.25" customHeight="1" x14ac:dyDescent="0.3">
      <c r="A43" s="36"/>
      <c r="B43" s="142"/>
      <c r="C43" s="147"/>
      <c r="D43" s="143"/>
      <c r="E43" s="144"/>
      <c r="F43" s="144"/>
      <c r="G43" s="144"/>
      <c r="H43" s="144"/>
      <c r="I43" s="144"/>
      <c r="J43" s="144"/>
      <c r="K43" s="144"/>
      <c r="L43" s="144"/>
      <c r="M43" s="145"/>
      <c r="N43" s="146"/>
      <c r="O43" s="141"/>
      <c r="Q43" s="321"/>
      <c r="R43" s="322"/>
      <c r="S43" s="322"/>
      <c r="T43" s="322"/>
      <c r="U43" s="322"/>
      <c r="V43" s="323"/>
    </row>
    <row r="44" spans="1:22" ht="14.25" customHeight="1" x14ac:dyDescent="0.3">
      <c r="A44" s="36"/>
      <c r="B44" s="142"/>
      <c r="C44" s="148"/>
      <c r="D44" s="143"/>
      <c r="E44" s="144"/>
      <c r="F44" s="144"/>
      <c r="G44" s="144"/>
      <c r="H44" s="144"/>
      <c r="I44" s="144"/>
      <c r="J44" s="144"/>
      <c r="K44" s="144"/>
      <c r="L44" s="144"/>
      <c r="M44" s="145"/>
      <c r="N44" s="146"/>
      <c r="O44" s="141"/>
      <c r="Q44" s="324"/>
      <c r="R44" s="325"/>
      <c r="S44" s="325"/>
      <c r="T44" s="325"/>
      <c r="U44" s="325"/>
      <c r="V44" s="326"/>
    </row>
    <row r="45" spans="1:22" ht="14.25" customHeight="1" x14ac:dyDescent="0.3">
      <c r="B45" s="133" t="s">
        <v>61</v>
      </c>
      <c r="C45" s="148"/>
      <c r="D45" s="143"/>
      <c r="E45" s="144"/>
      <c r="F45" s="144"/>
      <c r="G45" s="144"/>
      <c r="H45" s="144"/>
      <c r="I45" s="144"/>
      <c r="J45" s="144"/>
      <c r="K45" s="144"/>
      <c r="L45" s="144"/>
      <c r="M45" s="145"/>
      <c r="N45" s="146"/>
      <c r="O45" s="141"/>
    </row>
    <row r="46" spans="1:22" ht="14.25" customHeight="1" x14ac:dyDescent="0.3">
      <c r="B46" s="142" t="s">
        <v>62</v>
      </c>
      <c r="C46" s="137">
        <f>10*14*32</f>
        <v>4480</v>
      </c>
      <c r="D46" s="143"/>
      <c r="E46" s="144">
        <f t="shared" ref="E46:N46" si="20">+($C$46*E$7)*(1-$C48)</f>
        <v>15679.999999999998</v>
      </c>
      <c r="F46" s="144">
        <f t="shared" si="20"/>
        <v>40768</v>
      </c>
      <c r="G46" s="144">
        <f t="shared" si="20"/>
        <v>59583.999999999993</v>
      </c>
      <c r="H46" s="144">
        <f t="shared" si="20"/>
        <v>81536</v>
      </c>
      <c r="I46" s="144">
        <f t="shared" si="20"/>
        <v>100352</v>
      </c>
      <c r="J46" s="144">
        <f t="shared" si="20"/>
        <v>109760</v>
      </c>
      <c r="K46" s="144">
        <f t="shared" si="20"/>
        <v>109760</v>
      </c>
      <c r="L46" s="144">
        <f t="shared" si="20"/>
        <v>109760</v>
      </c>
      <c r="M46" s="145">
        <f t="shared" si="20"/>
        <v>109760</v>
      </c>
      <c r="N46" s="146">
        <f t="shared" si="20"/>
        <v>109760</v>
      </c>
      <c r="O46" s="141">
        <f t="shared" ref="O46:O50" si="21">SUM(D46:N46)</f>
        <v>846720</v>
      </c>
      <c r="Q46" s="318" t="s">
        <v>63</v>
      </c>
      <c r="R46" s="319"/>
      <c r="S46" s="319"/>
      <c r="T46" s="319"/>
      <c r="U46" s="319"/>
      <c r="V46" s="320"/>
    </row>
    <row r="47" spans="1:22" ht="14.25" customHeight="1" x14ac:dyDescent="0.3">
      <c r="B47" s="142" t="s">
        <v>64</v>
      </c>
      <c r="C47" s="149">
        <v>0.5</v>
      </c>
      <c r="D47" s="143"/>
      <c r="E47" s="144">
        <f t="shared" ref="E47:N47" si="22">-($C47*E46)</f>
        <v>-7839.9999999999991</v>
      </c>
      <c r="F47" s="144">
        <f t="shared" si="22"/>
        <v>-20384</v>
      </c>
      <c r="G47" s="144">
        <f t="shared" si="22"/>
        <v>-29791.999999999996</v>
      </c>
      <c r="H47" s="144">
        <f t="shared" si="22"/>
        <v>-40768</v>
      </c>
      <c r="I47" s="144">
        <f t="shared" si="22"/>
        <v>-50176</v>
      </c>
      <c r="J47" s="144">
        <f t="shared" si="22"/>
        <v>-54880</v>
      </c>
      <c r="K47" s="144">
        <f t="shared" si="22"/>
        <v>-54880</v>
      </c>
      <c r="L47" s="144">
        <f t="shared" si="22"/>
        <v>-54880</v>
      </c>
      <c r="M47" s="145">
        <f t="shared" si="22"/>
        <v>-54880</v>
      </c>
      <c r="N47" s="146">
        <f t="shared" si="22"/>
        <v>-54880</v>
      </c>
      <c r="O47" s="141">
        <f t="shared" si="21"/>
        <v>-423360</v>
      </c>
      <c r="Q47" s="321"/>
      <c r="R47" s="322"/>
      <c r="S47" s="322"/>
      <c r="T47" s="322"/>
      <c r="U47" s="322"/>
      <c r="V47" s="323"/>
    </row>
    <row r="48" spans="1:22" ht="14.25" customHeight="1" x14ac:dyDescent="0.3">
      <c r="B48" s="142" t="s">
        <v>65</v>
      </c>
      <c r="C48" s="150">
        <v>0.3</v>
      </c>
      <c r="D48" s="151"/>
      <c r="E48" s="151">
        <v>0</v>
      </c>
      <c r="F48" s="151">
        <v>0</v>
      </c>
      <c r="G48" s="151">
        <v>0</v>
      </c>
      <c r="H48" s="151">
        <v>0</v>
      </c>
      <c r="I48" s="151">
        <v>0</v>
      </c>
      <c r="J48" s="151">
        <v>0</v>
      </c>
      <c r="K48" s="151">
        <v>0</v>
      </c>
      <c r="L48" s="151">
        <v>0</v>
      </c>
      <c r="M48" s="152">
        <v>0</v>
      </c>
      <c r="N48" s="153">
        <v>0</v>
      </c>
      <c r="O48" s="141">
        <f t="shared" si="21"/>
        <v>0</v>
      </c>
      <c r="Q48" s="321"/>
      <c r="R48" s="322"/>
      <c r="S48" s="322"/>
      <c r="T48" s="322"/>
      <c r="U48" s="322"/>
      <c r="V48" s="323"/>
    </row>
    <row r="49" spans="1:22" ht="14.25" customHeight="1" x14ac:dyDescent="0.3">
      <c r="B49" s="8" t="s">
        <v>66</v>
      </c>
      <c r="C49" s="154">
        <v>10500</v>
      </c>
      <c r="D49" s="155">
        <v>0</v>
      </c>
      <c r="E49" s="155">
        <f t="shared" ref="E49:N49" si="23">$C$49*E$11</f>
        <v>10500</v>
      </c>
      <c r="F49" s="155">
        <f t="shared" si="23"/>
        <v>10500</v>
      </c>
      <c r="G49" s="155">
        <f t="shared" si="23"/>
        <v>10500</v>
      </c>
      <c r="H49" s="155">
        <f t="shared" si="23"/>
        <v>10500</v>
      </c>
      <c r="I49" s="155">
        <f t="shared" si="23"/>
        <v>21000</v>
      </c>
      <c r="J49" s="155">
        <f t="shared" si="23"/>
        <v>21000</v>
      </c>
      <c r="K49" s="155">
        <f t="shared" si="23"/>
        <v>21000</v>
      </c>
      <c r="L49" s="155">
        <f t="shared" si="23"/>
        <v>21000</v>
      </c>
      <c r="M49" s="156">
        <f t="shared" si="23"/>
        <v>21000</v>
      </c>
      <c r="N49" s="157">
        <f t="shared" si="23"/>
        <v>21000</v>
      </c>
      <c r="O49" s="158">
        <f t="shared" si="21"/>
        <v>168000</v>
      </c>
      <c r="Q49" s="321"/>
      <c r="R49" s="322"/>
      <c r="S49" s="322"/>
      <c r="T49" s="322"/>
      <c r="U49" s="322"/>
      <c r="V49" s="323"/>
    </row>
    <row r="50" spans="1:22" ht="14.25" customHeight="1" x14ac:dyDescent="0.3">
      <c r="B50" s="159" t="s">
        <v>67</v>
      </c>
      <c r="C50" s="160"/>
      <c r="D50" s="161">
        <f t="shared" ref="D50:N50" si="24">SUM(D37:D49)</f>
        <v>47875</v>
      </c>
      <c r="E50" s="161">
        <f t="shared" si="24"/>
        <v>122915</v>
      </c>
      <c r="F50" s="161">
        <f t="shared" si="24"/>
        <v>163809</v>
      </c>
      <c r="G50" s="161">
        <f t="shared" si="24"/>
        <v>201567</v>
      </c>
      <c r="H50" s="161">
        <f t="shared" si="24"/>
        <v>240893</v>
      </c>
      <c r="I50" s="161">
        <f t="shared" si="24"/>
        <v>289151</v>
      </c>
      <c r="J50" s="161">
        <f t="shared" si="24"/>
        <v>293855</v>
      </c>
      <c r="K50" s="161">
        <f t="shared" si="24"/>
        <v>293855</v>
      </c>
      <c r="L50" s="161">
        <f t="shared" si="24"/>
        <v>293855</v>
      </c>
      <c r="M50" s="161">
        <f t="shared" si="24"/>
        <v>293855</v>
      </c>
      <c r="N50" s="161">
        <f t="shared" si="24"/>
        <v>293855</v>
      </c>
      <c r="O50" s="162">
        <f t="shared" si="21"/>
        <v>2535485</v>
      </c>
      <c r="Q50" s="324"/>
      <c r="R50" s="325"/>
      <c r="S50" s="325"/>
      <c r="T50" s="325"/>
      <c r="U50" s="325"/>
      <c r="V50" s="326"/>
    </row>
    <row r="51" spans="1:22" ht="14.25" customHeight="1" x14ac:dyDescent="0.3">
      <c r="B51" s="159"/>
      <c r="C51" s="160"/>
      <c r="D51" s="163"/>
      <c r="E51" s="163"/>
      <c r="F51" s="163"/>
      <c r="G51" s="164"/>
      <c r="H51" s="163"/>
      <c r="I51" s="164"/>
      <c r="J51" s="163"/>
      <c r="K51" s="163"/>
      <c r="L51" s="164"/>
      <c r="M51" s="163"/>
      <c r="N51" s="163"/>
      <c r="O51" s="67"/>
    </row>
    <row r="52" spans="1:22" ht="14.25" customHeight="1" x14ac:dyDescent="0.3">
      <c r="B52" s="132" t="s">
        <v>68</v>
      </c>
      <c r="C52" s="160"/>
      <c r="D52" s="163"/>
      <c r="E52" s="163"/>
      <c r="F52" s="163"/>
      <c r="G52" s="164"/>
      <c r="H52" s="163"/>
      <c r="I52" s="164"/>
      <c r="J52" s="163"/>
      <c r="K52" s="163"/>
      <c r="L52" s="164"/>
      <c r="M52" s="163"/>
      <c r="N52" s="163"/>
      <c r="O52" s="79"/>
    </row>
    <row r="53" spans="1:22" ht="14.25" customHeight="1" x14ac:dyDescent="0.3">
      <c r="B53" s="8" t="s">
        <v>69</v>
      </c>
      <c r="C53" s="97"/>
      <c r="D53" s="99">
        <v>3000</v>
      </c>
      <c r="E53" s="99">
        <v>2000</v>
      </c>
      <c r="F53" s="99">
        <v>2000</v>
      </c>
      <c r="G53" s="100">
        <v>2000</v>
      </c>
      <c r="H53" s="99">
        <v>2000</v>
      </c>
      <c r="I53" s="100">
        <v>2000</v>
      </c>
      <c r="J53" s="99">
        <v>2000</v>
      </c>
      <c r="K53" s="99">
        <v>2000</v>
      </c>
      <c r="L53" s="100">
        <v>2000</v>
      </c>
      <c r="M53" s="99">
        <v>2000</v>
      </c>
      <c r="N53" s="99">
        <v>2000</v>
      </c>
      <c r="O53" s="79">
        <f t="shared" ref="O53:O59" si="25">SUM(D53:N53)</f>
        <v>23000</v>
      </c>
      <c r="Q53" s="318" t="s">
        <v>70</v>
      </c>
      <c r="R53" s="319"/>
      <c r="S53" s="319"/>
      <c r="T53" s="319"/>
      <c r="U53" s="319"/>
      <c r="V53" s="320"/>
    </row>
    <row r="54" spans="1:22" ht="14.25" customHeight="1" x14ac:dyDescent="0.3">
      <c r="B54" s="8" t="s">
        <v>71</v>
      </c>
      <c r="C54" s="97"/>
      <c r="D54" s="99">
        <v>2000</v>
      </c>
      <c r="E54" s="99">
        <v>3000</v>
      </c>
      <c r="F54" s="99">
        <v>2500</v>
      </c>
      <c r="G54" s="100">
        <v>2500</v>
      </c>
      <c r="H54" s="99">
        <v>1500</v>
      </c>
      <c r="I54" s="100">
        <v>1500</v>
      </c>
      <c r="J54" s="99">
        <v>1500</v>
      </c>
      <c r="K54" s="99">
        <v>1500</v>
      </c>
      <c r="L54" s="100">
        <v>1500</v>
      </c>
      <c r="M54" s="99">
        <v>1500</v>
      </c>
      <c r="N54" s="99">
        <v>1500</v>
      </c>
      <c r="O54" s="79">
        <f t="shared" si="25"/>
        <v>20500</v>
      </c>
      <c r="Q54" s="321"/>
      <c r="R54" s="322"/>
      <c r="S54" s="322"/>
      <c r="T54" s="322"/>
      <c r="U54" s="322"/>
      <c r="V54" s="323"/>
    </row>
    <row r="55" spans="1:22" ht="14.25" customHeight="1" x14ac:dyDescent="0.3">
      <c r="B55" s="165" t="s">
        <v>72</v>
      </c>
      <c r="C55" s="97"/>
      <c r="D55" s="99">
        <v>0</v>
      </c>
      <c r="E55" s="99">
        <v>0</v>
      </c>
      <c r="F55" s="99">
        <v>0</v>
      </c>
      <c r="G55" s="100">
        <v>0</v>
      </c>
      <c r="H55" s="99">
        <v>0</v>
      </c>
      <c r="I55" s="100">
        <v>0</v>
      </c>
      <c r="J55" s="99">
        <v>0</v>
      </c>
      <c r="K55" s="99">
        <v>0</v>
      </c>
      <c r="L55" s="100">
        <v>0</v>
      </c>
      <c r="M55" s="99">
        <v>0</v>
      </c>
      <c r="N55" s="99">
        <v>0</v>
      </c>
      <c r="O55" s="79">
        <f t="shared" si="25"/>
        <v>0</v>
      </c>
      <c r="Q55" s="321"/>
      <c r="R55" s="322"/>
      <c r="S55" s="322"/>
      <c r="T55" s="322"/>
      <c r="U55" s="322"/>
      <c r="V55" s="323"/>
    </row>
    <row r="56" spans="1:22" ht="14.25" customHeight="1" x14ac:dyDescent="0.3">
      <c r="A56" s="131"/>
      <c r="B56" s="8" t="s">
        <v>73</v>
      </c>
      <c r="C56" s="160"/>
      <c r="D56" s="166">
        <v>5000</v>
      </c>
      <c r="E56" s="166">
        <v>2500</v>
      </c>
      <c r="F56" s="166">
        <v>2500</v>
      </c>
      <c r="G56" s="167">
        <v>2500</v>
      </c>
      <c r="H56" s="166">
        <v>3000</v>
      </c>
      <c r="I56" s="167">
        <v>3000</v>
      </c>
      <c r="J56" s="166">
        <v>5000</v>
      </c>
      <c r="K56" s="166">
        <v>5000</v>
      </c>
      <c r="L56" s="167">
        <v>2500</v>
      </c>
      <c r="M56" s="166">
        <v>2500</v>
      </c>
      <c r="N56" s="166">
        <v>2500</v>
      </c>
      <c r="O56" s="79">
        <f t="shared" si="25"/>
        <v>36000</v>
      </c>
      <c r="Q56" s="321"/>
      <c r="R56" s="322"/>
      <c r="S56" s="322"/>
      <c r="T56" s="322"/>
      <c r="U56" s="322"/>
      <c r="V56" s="323"/>
    </row>
    <row r="57" spans="1:22" ht="14.25" customHeight="1" x14ac:dyDescent="0.3">
      <c r="B57" s="8" t="s">
        <v>74</v>
      </c>
      <c r="C57" s="97"/>
      <c r="D57" s="99">
        <v>5000</v>
      </c>
      <c r="E57" s="99">
        <v>5000</v>
      </c>
      <c r="F57" s="99">
        <v>2500</v>
      </c>
      <c r="G57" s="100">
        <v>2500</v>
      </c>
      <c r="H57" s="99">
        <v>2500</v>
      </c>
      <c r="I57" s="100">
        <v>2500</v>
      </c>
      <c r="J57" s="99">
        <v>2500</v>
      </c>
      <c r="K57" s="99">
        <v>2500</v>
      </c>
      <c r="L57" s="100">
        <v>2500</v>
      </c>
      <c r="M57" s="99">
        <v>2500</v>
      </c>
      <c r="N57" s="99">
        <v>2500</v>
      </c>
      <c r="O57" s="79">
        <f t="shared" si="25"/>
        <v>32500</v>
      </c>
      <c r="Q57" s="321"/>
      <c r="R57" s="322"/>
      <c r="S57" s="322"/>
      <c r="T57" s="322"/>
      <c r="U57" s="322"/>
      <c r="V57" s="323"/>
    </row>
    <row r="58" spans="1:22" ht="14.25" customHeight="1" x14ac:dyDescent="0.3">
      <c r="B58" s="8" t="s">
        <v>75</v>
      </c>
      <c r="C58" s="97"/>
      <c r="D58" s="99">
        <v>4000</v>
      </c>
      <c r="E58" s="99">
        <v>4000</v>
      </c>
      <c r="F58" s="99">
        <v>4000</v>
      </c>
      <c r="G58" s="100">
        <v>4000</v>
      </c>
      <c r="H58" s="99">
        <v>4000</v>
      </c>
      <c r="I58" s="100">
        <v>4000</v>
      </c>
      <c r="J58" s="99">
        <v>4000</v>
      </c>
      <c r="K58" s="99">
        <v>4000</v>
      </c>
      <c r="L58" s="100">
        <v>4000</v>
      </c>
      <c r="M58" s="99">
        <v>4000</v>
      </c>
      <c r="N58" s="99">
        <v>4000</v>
      </c>
      <c r="O58" s="79">
        <f t="shared" si="25"/>
        <v>44000</v>
      </c>
      <c r="Q58" s="321"/>
      <c r="R58" s="322"/>
      <c r="S58" s="322"/>
      <c r="T58" s="322"/>
      <c r="U58" s="322"/>
      <c r="V58" s="323"/>
    </row>
    <row r="59" spans="1:22" ht="14.25" customHeight="1" x14ac:dyDescent="0.3">
      <c r="B59" s="8" t="s">
        <v>76</v>
      </c>
      <c r="C59" s="97"/>
      <c r="D59" s="99">
        <v>1500</v>
      </c>
      <c r="E59" s="99">
        <v>1500</v>
      </c>
      <c r="F59" s="99">
        <v>1500</v>
      </c>
      <c r="G59" s="100">
        <v>1500</v>
      </c>
      <c r="H59" s="99">
        <v>1500</v>
      </c>
      <c r="I59" s="100">
        <v>1500</v>
      </c>
      <c r="J59" s="99">
        <v>1500</v>
      </c>
      <c r="K59" s="99">
        <v>1500</v>
      </c>
      <c r="L59" s="100">
        <v>1500</v>
      </c>
      <c r="M59" s="99">
        <v>1500</v>
      </c>
      <c r="N59" s="99">
        <v>1500</v>
      </c>
      <c r="O59" s="168">
        <f t="shared" si="25"/>
        <v>16500</v>
      </c>
      <c r="Q59" s="321"/>
      <c r="R59" s="322"/>
      <c r="S59" s="322"/>
      <c r="T59" s="322"/>
      <c r="U59" s="322"/>
      <c r="V59" s="323"/>
    </row>
    <row r="60" spans="1:22" ht="14.25" customHeight="1" x14ac:dyDescent="0.3">
      <c r="B60" s="8"/>
      <c r="C60" s="97"/>
      <c r="D60" s="169"/>
      <c r="E60" s="169"/>
      <c r="F60" s="169"/>
      <c r="G60" s="170"/>
      <c r="H60" s="169"/>
      <c r="I60" s="170"/>
      <c r="J60" s="169"/>
      <c r="K60" s="169"/>
      <c r="L60" s="170"/>
      <c r="M60" s="169"/>
      <c r="N60" s="169"/>
      <c r="O60" s="171"/>
      <c r="Q60" s="321"/>
      <c r="R60" s="322"/>
      <c r="S60" s="322"/>
      <c r="T60" s="322"/>
      <c r="U60" s="322"/>
      <c r="V60" s="323"/>
    </row>
    <row r="61" spans="1:22" ht="14.25" customHeight="1" x14ac:dyDescent="0.3">
      <c r="B61" s="159" t="s">
        <v>77</v>
      </c>
      <c r="C61" s="97"/>
      <c r="D61" s="112">
        <f t="shared" ref="D61:N61" si="26">SUM(D52:D60)</f>
        <v>20500</v>
      </c>
      <c r="E61" s="113">
        <f t="shared" si="26"/>
        <v>18000</v>
      </c>
      <c r="F61" s="114">
        <f t="shared" si="26"/>
        <v>15000</v>
      </c>
      <c r="G61" s="114">
        <f t="shared" si="26"/>
        <v>15000</v>
      </c>
      <c r="H61" s="114">
        <f t="shared" si="26"/>
        <v>14500</v>
      </c>
      <c r="I61" s="114">
        <f t="shared" si="26"/>
        <v>14500</v>
      </c>
      <c r="J61" s="114">
        <f t="shared" si="26"/>
        <v>16500</v>
      </c>
      <c r="K61" s="114">
        <f t="shared" si="26"/>
        <v>16500</v>
      </c>
      <c r="L61" s="114">
        <f t="shared" si="26"/>
        <v>14000</v>
      </c>
      <c r="M61" s="114">
        <f t="shared" si="26"/>
        <v>14000</v>
      </c>
      <c r="N61" s="114">
        <f t="shared" si="26"/>
        <v>14000</v>
      </c>
      <c r="O61" s="162">
        <f>SUM(D61:N61)</f>
        <v>172500</v>
      </c>
      <c r="Q61" s="321"/>
      <c r="R61" s="322"/>
      <c r="S61" s="322"/>
      <c r="T61" s="322"/>
      <c r="U61" s="322"/>
      <c r="V61" s="323"/>
    </row>
    <row r="62" spans="1:22" ht="14.25" customHeight="1" x14ac:dyDescent="0.3">
      <c r="B62" s="8"/>
      <c r="C62" s="97"/>
      <c r="D62" s="172"/>
      <c r="E62" s="173"/>
      <c r="F62" s="174"/>
      <c r="G62" s="174"/>
      <c r="H62" s="174"/>
      <c r="I62" s="174"/>
      <c r="J62" s="174"/>
      <c r="K62" s="174"/>
      <c r="L62" s="174"/>
      <c r="M62" s="174"/>
      <c r="N62" s="174"/>
      <c r="O62" s="79"/>
      <c r="Q62" s="321"/>
      <c r="R62" s="322"/>
      <c r="S62" s="322"/>
      <c r="T62" s="322"/>
      <c r="U62" s="322"/>
      <c r="V62" s="323"/>
    </row>
    <row r="63" spans="1:22" ht="14.25" customHeight="1" x14ac:dyDescent="0.3">
      <c r="B63" s="175" t="s">
        <v>78</v>
      </c>
      <c r="C63" s="176"/>
      <c r="D63" s="112">
        <f t="shared" ref="D63:N63" si="27">+D50+D61</f>
        <v>68375</v>
      </c>
      <c r="E63" s="113">
        <f t="shared" si="27"/>
        <v>140915</v>
      </c>
      <c r="F63" s="114">
        <f t="shared" si="27"/>
        <v>178809</v>
      </c>
      <c r="G63" s="114">
        <f t="shared" si="27"/>
        <v>216567</v>
      </c>
      <c r="H63" s="114">
        <f t="shared" si="27"/>
        <v>255393</v>
      </c>
      <c r="I63" s="114">
        <f t="shared" si="27"/>
        <v>303651</v>
      </c>
      <c r="J63" s="114">
        <f t="shared" si="27"/>
        <v>310355</v>
      </c>
      <c r="K63" s="114">
        <f t="shared" si="27"/>
        <v>310355</v>
      </c>
      <c r="L63" s="114">
        <f t="shared" si="27"/>
        <v>307855</v>
      </c>
      <c r="M63" s="114">
        <f t="shared" si="27"/>
        <v>307855</v>
      </c>
      <c r="N63" s="114">
        <f t="shared" si="27"/>
        <v>307855</v>
      </c>
      <c r="O63" s="79">
        <f>SUM(D63:N63)</f>
        <v>2707985</v>
      </c>
      <c r="Q63" s="324"/>
      <c r="R63" s="325"/>
      <c r="S63" s="325"/>
      <c r="T63" s="325"/>
      <c r="U63" s="325"/>
      <c r="V63" s="326"/>
    </row>
    <row r="64" spans="1:22" ht="14.25" customHeight="1" x14ac:dyDescent="0.3">
      <c r="B64" s="177"/>
      <c r="C64" s="176"/>
      <c r="D64" s="112"/>
      <c r="E64" s="113"/>
      <c r="F64" s="114"/>
      <c r="G64" s="114"/>
      <c r="H64" s="114"/>
      <c r="I64" s="114"/>
      <c r="J64" s="114"/>
      <c r="K64" s="114"/>
      <c r="L64" s="114"/>
      <c r="M64" s="114"/>
      <c r="N64" s="114"/>
      <c r="O64" s="79"/>
      <c r="Q64" s="40"/>
      <c r="R64" s="40"/>
      <c r="S64" s="40"/>
      <c r="T64" s="40"/>
      <c r="U64" s="40"/>
      <c r="V64" s="40"/>
    </row>
    <row r="65" spans="1:22" ht="14.25" customHeight="1" x14ac:dyDescent="0.3">
      <c r="B65" s="68" t="s">
        <v>79</v>
      </c>
      <c r="C65" s="178">
        <v>0.08</v>
      </c>
      <c r="D65" s="112">
        <f t="shared" ref="D65:N65" si="28">((D50-D49)*$C65)</f>
        <v>3830</v>
      </c>
      <c r="E65" s="112">
        <f t="shared" si="28"/>
        <v>8993.2000000000007</v>
      </c>
      <c r="F65" s="112">
        <f t="shared" si="28"/>
        <v>12264.720000000001</v>
      </c>
      <c r="G65" s="112">
        <f t="shared" si="28"/>
        <v>15285.36</v>
      </c>
      <c r="H65" s="112">
        <f t="shared" si="28"/>
        <v>18431.439999999999</v>
      </c>
      <c r="I65" s="112">
        <f t="shared" si="28"/>
        <v>21452.080000000002</v>
      </c>
      <c r="J65" s="112">
        <f t="shared" si="28"/>
        <v>21828.400000000001</v>
      </c>
      <c r="K65" s="112">
        <f t="shared" si="28"/>
        <v>21828.400000000001</v>
      </c>
      <c r="L65" s="112">
        <f t="shared" si="28"/>
        <v>21828.400000000001</v>
      </c>
      <c r="M65" s="112">
        <f t="shared" si="28"/>
        <v>21828.400000000001</v>
      </c>
      <c r="N65" s="112">
        <f t="shared" si="28"/>
        <v>21828.400000000001</v>
      </c>
      <c r="O65" s="79">
        <f>SUM(D65:N65)</f>
        <v>189398.8</v>
      </c>
      <c r="Q65" s="318" t="s">
        <v>80</v>
      </c>
      <c r="R65" s="319"/>
      <c r="S65" s="319"/>
      <c r="T65" s="319"/>
      <c r="U65" s="319"/>
      <c r="V65" s="320"/>
    </row>
    <row r="66" spans="1:22" ht="14.25" customHeight="1" x14ac:dyDescent="0.3">
      <c r="B66" s="175" t="s">
        <v>81</v>
      </c>
      <c r="C66" s="179"/>
      <c r="D66" s="112">
        <f t="shared" ref="D66:O66" si="29">D65+D63</f>
        <v>72205</v>
      </c>
      <c r="E66" s="112">
        <f t="shared" si="29"/>
        <v>149908.20000000001</v>
      </c>
      <c r="F66" s="112">
        <f t="shared" si="29"/>
        <v>191073.72</v>
      </c>
      <c r="G66" s="112">
        <f t="shared" si="29"/>
        <v>231852.36</v>
      </c>
      <c r="H66" s="112">
        <f t="shared" si="29"/>
        <v>273824.44</v>
      </c>
      <c r="I66" s="112">
        <f t="shared" si="29"/>
        <v>325103.08</v>
      </c>
      <c r="J66" s="112">
        <f t="shared" si="29"/>
        <v>332183.40000000002</v>
      </c>
      <c r="K66" s="112">
        <f t="shared" si="29"/>
        <v>332183.40000000002</v>
      </c>
      <c r="L66" s="112">
        <f t="shared" si="29"/>
        <v>329683.40000000002</v>
      </c>
      <c r="M66" s="112">
        <f t="shared" si="29"/>
        <v>329683.40000000002</v>
      </c>
      <c r="N66" s="112">
        <f t="shared" si="29"/>
        <v>329683.40000000002</v>
      </c>
      <c r="O66" s="79">
        <f t="shared" si="29"/>
        <v>2897383.8</v>
      </c>
      <c r="Q66" s="321"/>
      <c r="R66" s="322"/>
      <c r="S66" s="322"/>
      <c r="T66" s="322"/>
      <c r="U66" s="322"/>
      <c r="V66" s="323"/>
    </row>
    <row r="67" spans="1:22" ht="14.25" customHeight="1" x14ac:dyDescent="0.3">
      <c r="B67" s="177"/>
      <c r="C67" s="176"/>
      <c r="D67" s="112"/>
      <c r="E67" s="113"/>
      <c r="F67" s="114"/>
      <c r="G67" s="114"/>
      <c r="H67" s="114"/>
      <c r="I67" s="114"/>
      <c r="J67" s="114"/>
      <c r="K67" s="114"/>
      <c r="L67" s="114"/>
      <c r="M67" s="114"/>
      <c r="N67" s="114"/>
      <c r="O67" s="79"/>
      <c r="Q67" s="324"/>
      <c r="R67" s="325"/>
      <c r="S67" s="325"/>
      <c r="T67" s="325"/>
      <c r="U67" s="325"/>
      <c r="V67" s="326"/>
    </row>
    <row r="68" spans="1:22" ht="14.25" customHeight="1" x14ac:dyDescent="0.3">
      <c r="B68" s="180" t="s">
        <v>82</v>
      </c>
      <c r="C68" s="181"/>
      <c r="D68" s="182">
        <f t="shared" ref="D68:O68" si="30">+D34-D66</f>
        <v>2795</v>
      </c>
      <c r="E68" s="182">
        <f t="shared" si="30"/>
        <v>851.79999999998836</v>
      </c>
      <c r="F68" s="182">
        <f t="shared" si="30"/>
        <v>902.27999999999884</v>
      </c>
      <c r="G68" s="182">
        <f t="shared" si="30"/>
        <v>1035.640000000014</v>
      </c>
      <c r="H68" s="182">
        <f t="shared" si="30"/>
        <v>5127.5599999999977</v>
      </c>
      <c r="I68" s="182">
        <f t="shared" si="30"/>
        <v>-239.0800000000163</v>
      </c>
      <c r="J68" s="182">
        <f t="shared" si="30"/>
        <v>23136.599999999977</v>
      </c>
      <c r="K68" s="182">
        <f t="shared" si="30"/>
        <v>23136.599999999977</v>
      </c>
      <c r="L68" s="182">
        <f t="shared" si="30"/>
        <v>25636.599999999977</v>
      </c>
      <c r="M68" s="182">
        <f t="shared" si="30"/>
        <v>25636.599999999977</v>
      </c>
      <c r="N68" s="182">
        <f t="shared" si="30"/>
        <v>25636.599999999977</v>
      </c>
      <c r="O68" s="182">
        <f t="shared" si="30"/>
        <v>133656.20000000019</v>
      </c>
    </row>
    <row r="69" spans="1:22" ht="14.25" customHeight="1" x14ac:dyDescent="0.3">
      <c r="A69" s="1"/>
      <c r="B69" s="1"/>
      <c r="C69" s="39"/>
      <c r="D69" s="183"/>
      <c r="E69" s="183"/>
      <c r="F69" s="183"/>
      <c r="G69" s="183"/>
      <c r="H69" s="183"/>
      <c r="I69" s="183"/>
      <c r="J69" s="183"/>
      <c r="K69" s="183"/>
      <c r="L69" s="183"/>
      <c r="M69" s="183"/>
      <c r="N69" s="183"/>
      <c r="O69" s="183"/>
    </row>
    <row r="70" spans="1:22" ht="15.75" customHeight="1" x14ac:dyDescent="0.3">
      <c r="A70" s="184"/>
      <c r="C70" s="185" t="s">
        <v>83</v>
      </c>
      <c r="D70" s="186">
        <f>+D68</f>
        <v>2795</v>
      </c>
      <c r="E70" s="186">
        <f t="shared" ref="E70:N70" si="31">+D70+E68</f>
        <v>3646.7999999999884</v>
      </c>
      <c r="F70" s="186">
        <f t="shared" si="31"/>
        <v>4549.0799999999872</v>
      </c>
      <c r="G70" s="186">
        <f t="shared" si="31"/>
        <v>5584.7200000000012</v>
      </c>
      <c r="H70" s="186">
        <f t="shared" si="31"/>
        <v>10712.279999999999</v>
      </c>
      <c r="I70" s="186">
        <f t="shared" si="31"/>
        <v>10473.199999999983</v>
      </c>
      <c r="J70" s="186">
        <f t="shared" si="31"/>
        <v>33609.799999999959</v>
      </c>
      <c r="K70" s="186">
        <f t="shared" si="31"/>
        <v>56746.399999999936</v>
      </c>
      <c r="L70" s="186">
        <f t="shared" si="31"/>
        <v>82382.999999999913</v>
      </c>
      <c r="M70" s="186">
        <f t="shared" si="31"/>
        <v>108019.59999999989</v>
      </c>
      <c r="N70" s="186">
        <f t="shared" si="31"/>
        <v>133656.19999999987</v>
      </c>
      <c r="O70" s="183"/>
      <c r="Q70" s="318" t="s">
        <v>84</v>
      </c>
      <c r="R70" s="319"/>
      <c r="S70" s="319"/>
      <c r="T70" s="319"/>
      <c r="U70" s="319"/>
      <c r="V70" s="320"/>
    </row>
    <row r="71" spans="1:22" ht="14.25" customHeight="1" x14ac:dyDescent="0.3">
      <c r="A71" s="1"/>
      <c r="B71" s="1"/>
      <c r="C71" s="39"/>
      <c r="D71" s="39"/>
      <c r="E71" s="39"/>
      <c r="F71" s="39"/>
      <c r="G71" s="39"/>
      <c r="H71" s="39"/>
      <c r="I71" s="39"/>
      <c r="J71" s="39"/>
      <c r="K71" s="39"/>
      <c r="L71" s="39"/>
      <c r="M71" s="39"/>
      <c r="N71" s="39"/>
      <c r="O71" s="39"/>
      <c r="Q71" s="321"/>
      <c r="R71" s="322"/>
      <c r="S71" s="322"/>
      <c r="T71" s="322"/>
      <c r="U71" s="322"/>
      <c r="V71" s="323"/>
    </row>
    <row r="72" spans="1:22" ht="14.25" customHeight="1" x14ac:dyDescent="0.3">
      <c r="B72" s="187" t="s">
        <v>85</v>
      </c>
      <c r="D72" s="188">
        <f t="shared" ref="D72:N72" si="32">D29*0.25</f>
        <v>18750</v>
      </c>
      <c r="E72" s="188">
        <f t="shared" si="32"/>
        <v>25000</v>
      </c>
      <c r="F72" s="188">
        <f t="shared" si="32"/>
        <v>15000</v>
      </c>
      <c r="G72" s="188">
        <f t="shared" si="32"/>
        <v>10000</v>
      </c>
      <c r="H72" s="188">
        <f t="shared" si="32"/>
        <v>3750</v>
      </c>
      <c r="I72" s="188">
        <f t="shared" si="32"/>
        <v>0</v>
      </c>
      <c r="J72" s="188">
        <f t="shared" si="32"/>
        <v>0</v>
      </c>
      <c r="K72" s="188">
        <f t="shared" si="32"/>
        <v>0</v>
      </c>
      <c r="L72" s="188">
        <f t="shared" si="32"/>
        <v>0</v>
      </c>
      <c r="M72" s="188">
        <f t="shared" si="32"/>
        <v>0</v>
      </c>
      <c r="N72" s="188">
        <f t="shared" si="32"/>
        <v>0</v>
      </c>
      <c r="O72" s="189">
        <f>SUM(D72:N72)</f>
        <v>72500</v>
      </c>
      <c r="Q72" s="324"/>
      <c r="R72" s="325"/>
      <c r="S72" s="325"/>
      <c r="T72" s="325"/>
      <c r="U72" s="325"/>
      <c r="V72" s="326"/>
    </row>
    <row r="73" spans="1:22" ht="14.25" customHeight="1" x14ac:dyDescent="0.3"/>
    <row r="74" spans="1:22" ht="14.25" customHeight="1" x14ac:dyDescent="0.3"/>
    <row r="75" spans="1:22" ht="14.25" customHeight="1" x14ac:dyDescent="0.3"/>
    <row r="76" spans="1:22" ht="14.25" customHeight="1" x14ac:dyDescent="0.3"/>
    <row r="77" spans="1:22" ht="14.25" customHeight="1" x14ac:dyDescent="0.3"/>
    <row r="78" spans="1:22" ht="14.25" customHeight="1" x14ac:dyDescent="0.3"/>
    <row r="79" spans="1:22" ht="14.25" customHeight="1" x14ac:dyDescent="0.3"/>
    <row r="80" spans="1:22"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sheetData>
  <mergeCells count="11">
    <mergeCell ref="Q46:V50"/>
    <mergeCell ref="Q53:V63"/>
    <mergeCell ref="Q70:V72"/>
    <mergeCell ref="Q65:V67"/>
    <mergeCell ref="A1:O3"/>
    <mergeCell ref="Q1:V2"/>
    <mergeCell ref="Q3:V3"/>
    <mergeCell ref="Q4:V11"/>
    <mergeCell ref="Q14:V24"/>
    <mergeCell ref="Q29:V34"/>
    <mergeCell ref="Q37:V44"/>
  </mergeCells>
  <pageMargins left="0.7" right="0.7" top="0.75" bottom="0.75" header="0" footer="0"/>
  <pageSetup orientation="landscape"/>
  <rowBreaks count="1" manualBreakCount="1">
    <brk id="51" man="1"/>
  </rowBreaks>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7"/>
  <sheetViews>
    <sheetView showGridLines="0" tabSelected="1" workbookViewId="0">
      <selection sqref="A1:O3"/>
    </sheetView>
  </sheetViews>
  <sheetFormatPr defaultColWidth="14.44140625" defaultRowHeight="15" customHeight="1" x14ac:dyDescent="0.3"/>
  <cols>
    <col min="1" max="1" width="3.5546875" customWidth="1"/>
    <col min="2" max="2" width="66.109375" customWidth="1"/>
    <col min="3" max="3" width="24.6640625" customWidth="1"/>
    <col min="4" max="4" width="9.44140625" customWidth="1"/>
    <col min="5" max="5" width="11" customWidth="1"/>
    <col min="6" max="7" width="10.33203125" customWidth="1"/>
    <col min="8" max="9" width="10.44140625" customWidth="1"/>
    <col min="10" max="10" width="11.44140625" customWidth="1"/>
    <col min="11" max="11" width="11.6640625" customWidth="1"/>
    <col min="12" max="12" width="10.88671875" customWidth="1"/>
    <col min="13" max="13" width="11.44140625" customWidth="1"/>
    <col min="14" max="14" width="11.6640625" customWidth="1"/>
    <col min="15" max="15" width="16.109375" customWidth="1"/>
    <col min="16" max="16" width="8.88671875" customWidth="1"/>
    <col min="17" max="17" width="10.44140625" customWidth="1"/>
    <col min="18" max="21" width="8.88671875" customWidth="1"/>
    <col min="22" max="22" width="13" customWidth="1"/>
    <col min="23" max="28" width="8.88671875" customWidth="1"/>
  </cols>
  <sheetData>
    <row r="1" spans="1:28" ht="14.25" customHeight="1" x14ac:dyDescent="0.3">
      <c r="A1" s="327" t="s">
        <v>86</v>
      </c>
      <c r="B1" s="322"/>
      <c r="C1" s="322"/>
      <c r="D1" s="322"/>
      <c r="E1" s="322"/>
      <c r="F1" s="322"/>
      <c r="G1" s="322"/>
      <c r="H1" s="322"/>
      <c r="I1" s="322"/>
      <c r="J1" s="322"/>
      <c r="K1" s="322"/>
      <c r="L1" s="322"/>
      <c r="M1" s="322"/>
      <c r="N1" s="322"/>
      <c r="O1" s="322"/>
    </row>
    <row r="2" spans="1:28" ht="14.25" customHeight="1" x14ac:dyDescent="0.3">
      <c r="A2" s="322"/>
      <c r="B2" s="322"/>
      <c r="C2" s="322"/>
      <c r="D2" s="322"/>
      <c r="E2" s="322"/>
      <c r="F2" s="322"/>
      <c r="G2" s="322"/>
      <c r="H2" s="322"/>
      <c r="I2" s="322"/>
      <c r="J2" s="322"/>
      <c r="K2" s="322"/>
      <c r="L2" s="322"/>
      <c r="M2" s="322"/>
      <c r="N2" s="322"/>
      <c r="O2" s="322"/>
    </row>
    <row r="3" spans="1:28" ht="34.5" customHeight="1" x14ac:dyDescent="0.3">
      <c r="A3" s="322"/>
      <c r="B3" s="322"/>
      <c r="C3" s="322"/>
      <c r="D3" s="322"/>
      <c r="E3" s="322"/>
      <c r="F3" s="322"/>
      <c r="G3" s="322"/>
      <c r="H3" s="322"/>
      <c r="I3" s="322"/>
      <c r="J3" s="322"/>
      <c r="K3" s="322"/>
      <c r="L3" s="322"/>
      <c r="M3" s="322"/>
      <c r="N3" s="322"/>
      <c r="O3" s="322"/>
      <c r="Q3" s="330" t="s">
        <v>1</v>
      </c>
      <c r="R3" s="331"/>
      <c r="S3" s="331"/>
      <c r="T3" s="331"/>
      <c r="U3" s="331"/>
      <c r="V3" s="332"/>
    </row>
    <row r="4" spans="1:28" ht="21.75" customHeight="1" x14ac:dyDescent="0.3">
      <c r="A4" s="1"/>
      <c r="B4" s="2" t="s">
        <v>87</v>
      </c>
      <c r="C4" s="3"/>
      <c r="D4" s="190" t="s">
        <v>4</v>
      </c>
      <c r="E4" s="5" t="s">
        <v>5</v>
      </c>
      <c r="F4" s="6" t="s">
        <v>6</v>
      </c>
      <c r="G4" s="6" t="s">
        <v>7</v>
      </c>
      <c r="H4" s="6" t="s">
        <v>8</v>
      </c>
      <c r="I4" s="6" t="s">
        <v>9</v>
      </c>
      <c r="J4" s="6" t="s">
        <v>10</v>
      </c>
      <c r="K4" s="6" t="s">
        <v>11</v>
      </c>
      <c r="L4" s="6" t="s">
        <v>12</v>
      </c>
      <c r="M4" s="6" t="s">
        <v>13</v>
      </c>
      <c r="N4" s="6" t="s">
        <v>14</v>
      </c>
      <c r="O4" s="7" t="s">
        <v>15</v>
      </c>
      <c r="Q4" s="333" t="s">
        <v>2</v>
      </c>
      <c r="R4" s="322"/>
      <c r="S4" s="322"/>
      <c r="T4" s="322"/>
      <c r="U4" s="322"/>
      <c r="V4" s="322"/>
    </row>
    <row r="5" spans="1:28" ht="14.25" customHeight="1" x14ac:dyDescent="0.3">
      <c r="A5" s="1"/>
      <c r="B5" s="8"/>
      <c r="C5" s="9" t="s">
        <v>88</v>
      </c>
      <c r="D5" s="10"/>
      <c r="E5" s="191">
        <v>5</v>
      </c>
      <c r="F5" s="191">
        <v>7</v>
      </c>
      <c r="G5" s="191">
        <v>7</v>
      </c>
      <c r="H5" s="191">
        <v>8</v>
      </c>
      <c r="I5" s="191">
        <v>10</v>
      </c>
      <c r="J5" s="191">
        <v>10</v>
      </c>
      <c r="K5" s="191">
        <v>10</v>
      </c>
      <c r="L5" s="191">
        <v>10</v>
      </c>
      <c r="M5" s="191">
        <v>10</v>
      </c>
      <c r="N5" s="191">
        <v>10</v>
      </c>
      <c r="O5" s="12"/>
      <c r="Q5" s="192"/>
      <c r="R5" s="192"/>
      <c r="S5" s="192"/>
      <c r="T5" s="192"/>
      <c r="U5" s="192"/>
      <c r="V5" s="192"/>
      <c r="W5" s="192"/>
      <c r="X5" s="192"/>
      <c r="Y5" s="192"/>
      <c r="Z5" s="192"/>
      <c r="AA5" s="192"/>
      <c r="AB5" s="192"/>
    </row>
    <row r="6" spans="1:28" ht="14.25" customHeight="1" x14ac:dyDescent="0.3">
      <c r="A6" s="1"/>
      <c r="B6" s="13"/>
      <c r="C6" s="9" t="s">
        <v>89</v>
      </c>
      <c r="D6" s="14"/>
      <c r="E6" s="191"/>
      <c r="F6" s="191">
        <v>4</v>
      </c>
      <c r="G6" s="191">
        <v>6</v>
      </c>
      <c r="H6" s="191">
        <v>6</v>
      </c>
      <c r="I6" s="191">
        <v>7</v>
      </c>
      <c r="J6" s="191">
        <v>9</v>
      </c>
      <c r="K6" s="191">
        <v>9</v>
      </c>
      <c r="L6" s="191">
        <v>9</v>
      </c>
      <c r="M6" s="191">
        <v>9</v>
      </c>
      <c r="N6" s="191">
        <v>9</v>
      </c>
      <c r="O6" s="15" t="s">
        <v>19</v>
      </c>
      <c r="Q6" s="318" t="s">
        <v>90</v>
      </c>
      <c r="R6" s="319"/>
      <c r="S6" s="319"/>
      <c r="T6" s="319"/>
      <c r="U6" s="319"/>
      <c r="V6" s="320"/>
      <c r="W6" s="192"/>
      <c r="X6" s="192"/>
      <c r="Y6" s="192"/>
      <c r="Z6" s="192"/>
      <c r="AA6" s="192"/>
      <c r="AB6" s="192"/>
    </row>
    <row r="7" spans="1:28" ht="14.25" customHeight="1" x14ac:dyDescent="0.3">
      <c r="A7" s="1"/>
      <c r="B7" s="8"/>
      <c r="C7" s="9" t="s">
        <v>91</v>
      </c>
      <c r="D7" s="14"/>
      <c r="E7" s="191"/>
      <c r="F7" s="191"/>
      <c r="G7" s="191">
        <v>4</v>
      </c>
      <c r="H7" s="191">
        <v>6</v>
      </c>
      <c r="I7" s="191">
        <v>6</v>
      </c>
      <c r="J7" s="191">
        <v>7</v>
      </c>
      <c r="K7" s="193">
        <v>9</v>
      </c>
      <c r="L7" s="193">
        <v>9</v>
      </c>
      <c r="M7" s="193">
        <v>9</v>
      </c>
      <c r="N7" s="193">
        <v>9</v>
      </c>
      <c r="O7" s="19">
        <f>SUM(H8:N8)</f>
        <v>46</v>
      </c>
      <c r="Q7" s="321"/>
      <c r="R7" s="322"/>
      <c r="S7" s="322"/>
      <c r="T7" s="322"/>
      <c r="U7" s="322"/>
      <c r="V7" s="323"/>
      <c r="W7" s="192"/>
      <c r="X7" s="192"/>
      <c r="Y7" s="192"/>
      <c r="Z7" s="192"/>
      <c r="AA7" s="192"/>
      <c r="AB7" s="192"/>
    </row>
    <row r="8" spans="1:28" ht="14.25" customHeight="1" x14ac:dyDescent="0.3">
      <c r="A8" s="1"/>
      <c r="B8" s="8"/>
      <c r="C8" s="9" t="s">
        <v>92</v>
      </c>
      <c r="D8" s="14"/>
      <c r="E8" s="191"/>
      <c r="F8" s="191"/>
      <c r="G8" s="191"/>
      <c r="H8" s="191">
        <v>4</v>
      </c>
      <c r="I8" s="191">
        <v>5</v>
      </c>
      <c r="J8" s="191">
        <v>6</v>
      </c>
      <c r="K8" s="194">
        <v>7</v>
      </c>
      <c r="L8" s="194">
        <v>8</v>
      </c>
      <c r="M8" s="194">
        <v>8</v>
      </c>
      <c r="N8" s="194">
        <v>8</v>
      </c>
      <c r="O8" s="15" t="s">
        <v>21</v>
      </c>
      <c r="Q8" s="321"/>
      <c r="R8" s="322"/>
      <c r="S8" s="322"/>
      <c r="T8" s="322"/>
      <c r="U8" s="322"/>
      <c r="V8" s="323"/>
      <c r="W8" s="192"/>
      <c r="X8" s="192"/>
      <c r="Y8" s="192"/>
      <c r="Z8" s="192"/>
      <c r="AA8" s="192"/>
      <c r="AB8" s="192"/>
    </row>
    <row r="9" spans="1:28" ht="14.25" customHeight="1" x14ac:dyDescent="0.3">
      <c r="B9" s="8"/>
      <c r="C9" s="16" t="s">
        <v>93</v>
      </c>
      <c r="D9" s="17">
        <v>0</v>
      </c>
      <c r="E9" s="18">
        <f t="shared" ref="E9:G9" si="0">SUM(E5:E7)</f>
        <v>5</v>
      </c>
      <c r="F9" s="18">
        <f t="shared" si="0"/>
        <v>11</v>
      </c>
      <c r="G9" s="18">
        <f t="shared" si="0"/>
        <v>17</v>
      </c>
      <c r="H9" s="18">
        <f t="shared" ref="H9:N9" si="1">SUM(H5:H8)</f>
        <v>24</v>
      </c>
      <c r="I9" s="18">
        <f t="shared" si="1"/>
        <v>28</v>
      </c>
      <c r="J9" s="18">
        <f t="shared" si="1"/>
        <v>32</v>
      </c>
      <c r="K9" s="18">
        <f t="shared" si="1"/>
        <v>35</v>
      </c>
      <c r="L9" s="18">
        <f t="shared" si="1"/>
        <v>36</v>
      </c>
      <c r="M9" s="18">
        <f t="shared" si="1"/>
        <v>36</v>
      </c>
      <c r="N9" s="18">
        <f t="shared" si="1"/>
        <v>36</v>
      </c>
      <c r="O9" s="19">
        <f>SUM(N5:N7)</f>
        <v>28</v>
      </c>
      <c r="Q9" s="321"/>
      <c r="R9" s="322"/>
      <c r="S9" s="322"/>
      <c r="T9" s="322"/>
      <c r="U9" s="322"/>
      <c r="V9" s="323"/>
      <c r="W9" s="192"/>
      <c r="X9" s="192"/>
      <c r="Y9" s="192"/>
      <c r="Z9" s="192"/>
      <c r="AA9" s="192"/>
      <c r="AB9" s="192"/>
    </row>
    <row r="10" spans="1:28" ht="14.25" customHeight="1" x14ac:dyDescent="0.3">
      <c r="A10" s="20"/>
      <c r="B10" s="21"/>
      <c r="C10" s="195" t="s">
        <v>94</v>
      </c>
      <c r="D10" s="196"/>
      <c r="E10" s="195"/>
      <c r="F10" s="195"/>
      <c r="G10" s="197"/>
      <c r="H10" s="197">
        <f t="shared" ref="H10:N10" si="2">H8/E5</f>
        <v>0.8</v>
      </c>
      <c r="I10" s="197">
        <f t="shared" si="2"/>
        <v>0.7142857142857143</v>
      </c>
      <c r="J10" s="197">
        <f t="shared" si="2"/>
        <v>0.8571428571428571</v>
      </c>
      <c r="K10" s="197">
        <f t="shared" si="2"/>
        <v>0.875</v>
      </c>
      <c r="L10" s="197">
        <f t="shared" si="2"/>
        <v>0.8</v>
      </c>
      <c r="M10" s="197">
        <f t="shared" si="2"/>
        <v>0.8</v>
      </c>
      <c r="N10" s="197">
        <f t="shared" si="2"/>
        <v>0.8</v>
      </c>
      <c r="O10" s="15" t="s">
        <v>29</v>
      </c>
      <c r="P10" s="20"/>
      <c r="Q10" s="321"/>
      <c r="R10" s="322"/>
      <c r="S10" s="322"/>
      <c r="T10" s="322"/>
      <c r="U10" s="322"/>
      <c r="V10" s="323"/>
      <c r="W10" s="192"/>
      <c r="X10" s="192"/>
      <c r="Y10" s="192"/>
      <c r="Z10" s="192"/>
      <c r="AA10" s="192"/>
      <c r="AB10" s="192"/>
    </row>
    <row r="11" spans="1:28" ht="14.25" customHeight="1" x14ac:dyDescent="0.3">
      <c r="A11" s="20"/>
      <c r="B11" s="21" t="s">
        <v>22</v>
      </c>
      <c r="C11" s="198"/>
      <c r="D11" s="199"/>
      <c r="E11" s="200" t="s">
        <v>23</v>
      </c>
      <c r="F11" s="200" t="s">
        <v>95</v>
      </c>
      <c r="G11" s="200" t="s">
        <v>24</v>
      </c>
      <c r="H11" s="200" t="s">
        <v>26</v>
      </c>
      <c r="I11" s="200" t="s">
        <v>27</v>
      </c>
      <c r="J11" s="200" t="s">
        <v>27</v>
      </c>
      <c r="K11" s="200" t="s">
        <v>96</v>
      </c>
      <c r="L11" s="200" t="s">
        <v>96</v>
      </c>
      <c r="M11" s="200" t="s">
        <v>96</v>
      </c>
      <c r="N11" s="200" t="s">
        <v>96</v>
      </c>
      <c r="O11" s="35">
        <f>SUM(O7:O9)</f>
        <v>74</v>
      </c>
      <c r="P11" s="20"/>
      <c r="Q11" s="324"/>
      <c r="R11" s="325"/>
      <c r="S11" s="325"/>
      <c r="T11" s="325"/>
      <c r="U11" s="325"/>
      <c r="V11" s="326"/>
      <c r="W11" s="20"/>
      <c r="X11" s="20"/>
      <c r="Y11" s="20"/>
      <c r="Z11" s="20"/>
      <c r="AA11" s="20"/>
      <c r="AB11" s="20"/>
    </row>
    <row r="12" spans="1:28" ht="14.25" customHeight="1" x14ac:dyDescent="0.3">
      <c r="A12" s="36"/>
      <c r="B12" s="29" t="s">
        <v>28</v>
      </c>
      <c r="C12" s="201">
        <v>0.9</v>
      </c>
      <c r="D12" s="202">
        <v>0</v>
      </c>
      <c r="E12" s="203">
        <f t="shared" ref="E12:N12" si="3">ROUNDUP(+E9*$C$12,0)</f>
        <v>5</v>
      </c>
      <c r="F12" s="203">
        <f t="shared" si="3"/>
        <v>10</v>
      </c>
      <c r="G12" s="203">
        <f t="shared" si="3"/>
        <v>16</v>
      </c>
      <c r="H12" s="203">
        <f t="shared" si="3"/>
        <v>22</v>
      </c>
      <c r="I12" s="203">
        <f t="shared" si="3"/>
        <v>26</v>
      </c>
      <c r="J12" s="203">
        <f t="shared" si="3"/>
        <v>29</v>
      </c>
      <c r="K12" s="203">
        <f t="shared" si="3"/>
        <v>32</v>
      </c>
      <c r="L12" s="203">
        <f t="shared" si="3"/>
        <v>33</v>
      </c>
      <c r="M12" s="203">
        <f t="shared" si="3"/>
        <v>33</v>
      </c>
      <c r="N12" s="203">
        <f t="shared" si="3"/>
        <v>33</v>
      </c>
      <c r="O12" s="204"/>
    </row>
    <row r="13" spans="1:28" ht="14.25" customHeight="1" x14ac:dyDescent="0.3">
      <c r="A13" s="36"/>
      <c r="B13" s="32" t="s">
        <v>30</v>
      </c>
      <c r="C13" s="205"/>
      <c r="D13" s="206">
        <v>0</v>
      </c>
      <c r="E13" s="207">
        <v>1</v>
      </c>
      <c r="F13" s="208">
        <v>1</v>
      </c>
      <c r="G13" s="208">
        <v>1</v>
      </c>
      <c r="H13" s="208">
        <v>2</v>
      </c>
      <c r="I13" s="208">
        <v>2</v>
      </c>
      <c r="J13" s="208">
        <v>2</v>
      </c>
      <c r="K13" s="208">
        <v>2</v>
      </c>
      <c r="L13" s="208">
        <v>2</v>
      </c>
      <c r="M13" s="208">
        <v>2</v>
      </c>
      <c r="N13" s="208">
        <v>2</v>
      </c>
      <c r="O13" s="209"/>
      <c r="Q13" s="192"/>
      <c r="R13" s="192"/>
      <c r="S13" s="192"/>
      <c r="T13" s="192"/>
      <c r="U13" s="192"/>
      <c r="V13" s="192"/>
    </row>
    <row r="14" spans="1:28" ht="14.25" customHeight="1" x14ac:dyDescent="0.3">
      <c r="A14" s="36"/>
      <c r="B14" s="37"/>
      <c r="E14" s="38"/>
      <c r="F14" s="38"/>
      <c r="G14" s="38"/>
      <c r="H14" s="38"/>
      <c r="I14" s="38"/>
      <c r="J14" s="38"/>
      <c r="K14" s="38"/>
      <c r="L14" s="38"/>
      <c r="M14" s="38"/>
      <c r="N14" s="38"/>
      <c r="O14" s="39"/>
      <c r="Q14" s="192"/>
      <c r="R14" s="192"/>
      <c r="S14" s="192"/>
      <c r="T14" s="192"/>
      <c r="U14" s="192"/>
      <c r="V14" s="192"/>
    </row>
    <row r="15" spans="1:28" ht="24" customHeight="1" x14ac:dyDescent="0.3">
      <c r="A15" s="1"/>
      <c r="B15" s="2" t="s">
        <v>31</v>
      </c>
      <c r="C15" s="40"/>
      <c r="D15" s="40"/>
      <c r="Q15" s="192"/>
      <c r="R15" s="192"/>
      <c r="S15" s="192"/>
      <c r="T15" s="192"/>
      <c r="U15" s="192"/>
      <c r="V15" s="192"/>
    </row>
    <row r="16" spans="1:28" ht="23.25" customHeight="1" x14ac:dyDescent="0.3">
      <c r="A16" s="1"/>
      <c r="B16" s="210" t="s">
        <v>32</v>
      </c>
      <c r="C16" s="42" t="s">
        <v>33</v>
      </c>
      <c r="D16" s="211" t="s">
        <v>4</v>
      </c>
      <c r="E16" s="212" t="s">
        <v>5</v>
      </c>
      <c r="F16" s="6" t="s">
        <v>6</v>
      </c>
      <c r="G16" s="6" t="s">
        <v>7</v>
      </c>
      <c r="H16" s="6" t="s">
        <v>8</v>
      </c>
      <c r="I16" s="6" t="s">
        <v>9</v>
      </c>
      <c r="J16" s="6" t="s">
        <v>10</v>
      </c>
      <c r="K16" s="6" t="s">
        <v>11</v>
      </c>
      <c r="L16" s="6" t="s">
        <v>12</v>
      </c>
      <c r="M16" s="6" t="s">
        <v>13</v>
      </c>
      <c r="N16" s="213" t="s">
        <v>14</v>
      </c>
      <c r="O16" s="7" t="s">
        <v>15</v>
      </c>
      <c r="Q16" s="192"/>
      <c r="R16" s="192"/>
      <c r="S16" s="192"/>
      <c r="T16" s="192"/>
      <c r="U16" s="192"/>
      <c r="V16" s="192"/>
    </row>
    <row r="17" spans="1:22" ht="14.25" customHeight="1" x14ac:dyDescent="0.3">
      <c r="A17" s="1"/>
      <c r="B17" s="44" t="s">
        <v>35</v>
      </c>
      <c r="C17" s="214" t="s">
        <v>36</v>
      </c>
      <c r="D17" s="215"/>
      <c r="E17" s="216"/>
      <c r="F17" s="217"/>
      <c r="G17" s="217"/>
      <c r="H17" s="217"/>
      <c r="I17" s="217"/>
      <c r="J17" s="217"/>
      <c r="K17" s="217"/>
      <c r="L17" s="217"/>
      <c r="M17" s="217"/>
      <c r="N17" s="218"/>
      <c r="O17" s="219"/>
      <c r="Q17" s="318" t="s">
        <v>97</v>
      </c>
      <c r="R17" s="319"/>
      <c r="S17" s="319"/>
      <c r="T17" s="319"/>
      <c r="U17" s="319"/>
      <c r="V17" s="320"/>
    </row>
    <row r="18" spans="1:22" ht="14.25" customHeight="1" x14ac:dyDescent="0.3">
      <c r="A18" s="1"/>
      <c r="B18" s="50" t="s">
        <v>98</v>
      </c>
      <c r="C18" s="137">
        <f>385*12*2</f>
        <v>9240</v>
      </c>
      <c r="D18" s="220" t="s">
        <v>99</v>
      </c>
      <c r="E18" s="221">
        <f t="shared" ref="E18:N18" si="4">(+$C$18)*(E$9)</f>
        <v>46200</v>
      </c>
      <c r="F18" s="222">
        <f t="shared" si="4"/>
        <v>101640</v>
      </c>
      <c r="G18" s="222">
        <f t="shared" si="4"/>
        <v>157080</v>
      </c>
      <c r="H18" s="222">
        <f t="shared" si="4"/>
        <v>221760</v>
      </c>
      <c r="I18" s="222">
        <f t="shared" si="4"/>
        <v>258720</v>
      </c>
      <c r="J18" s="222">
        <f t="shared" si="4"/>
        <v>295680</v>
      </c>
      <c r="K18" s="223">
        <f t="shared" si="4"/>
        <v>323400</v>
      </c>
      <c r="L18" s="223">
        <f t="shared" si="4"/>
        <v>332640</v>
      </c>
      <c r="M18" s="223">
        <f t="shared" si="4"/>
        <v>332640</v>
      </c>
      <c r="N18" s="224">
        <f t="shared" si="4"/>
        <v>332640</v>
      </c>
      <c r="O18" s="225">
        <f t="shared" ref="O18:O20" si="5">SUM(E18:N18)</f>
        <v>2402400</v>
      </c>
      <c r="Q18" s="321"/>
      <c r="R18" s="322"/>
      <c r="S18" s="322"/>
      <c r="T18" s="322"/>
      <c r="U18" s="322"/>
      <c r="V18" s="323"/>
    </row>
    <row r="19" spans="1:22" ht="14.25" customHeight="1" x14ac:dyDescent="0.3">
      <c r="A19" s="1"/>
      <c r="B19" s="50" t="s">
        <v>38</v>
      </c>
      <c r="C19" s="137">
        <v>10500</v>
      </c>
      <c r="D19" s="220" t="s">
        <v>99</v>
      </c>
      <c r="E19" s="226">
        <f t="shared" ref="E19:N19" si="6">(+$C$19*E12)</f>
        <v>52500</v>
      </c>
      <c r="F19" s="227">
        <f t="shared" si="6"/>
        <v>105000</v>
      </c>
      <c r="G19" s="227">
        <f t="shared" si="6"/>
        <v>168000</v>
      </c>
      <c r="H19" s="227">
        <f t="shared" si="6"/>
        <v>231000</v>
      </c>
      <c r="I19" s="227">
        <f t="shared" si="6"/>
        <v>273000</v>
      </c>
      <c r="J19" s="227">
        <f t="shared" si="6"/>
        <v>304500</v>
      </c>
      <c r="K19" s="227">
        <f t="shared" si="6"/>
        <v>336000</v>
      </c>
      <c r="L19" s="227">
        <f t="shared" si="6"/>
        <v>346500</v>
      </c>
      <c r="M19" s="227">
        <f t="shared" si="6"/>
        <v>346500</v>
      </c>
      <c r="N19" s="228">
        <f t="shared" si="6"/>
        <v>346500</v>
      </c>
      <c r="O19" s="225">
        <f t="shared" si="5"/>
        <v>2509500</v>
      </c>
      <c r="Q19" s="321"/>
      <c r="R19" s="322"/>
      <c r="S19" s="322"/>
      <c r="T19" s="322"/>
      <c r="U19" s="322"/>
      <c r="V19" s="323"/>
    </row>
    <row r="20" spans="1:22" ht="14.25" customHeight="1" x14ac:dyDescent="0.3">
      <c r="A20" s="1"/>
      <c r="B20" s="229" t="s">
        <v>100</v>
      </c>
      <c r="C20" s="137">
        <v>9000</v>
      </c>
      <c r="D20" s="230" t="s">
        <v>99</v>
      </c>
      <c r="E20" s="231">
        <f t="shared" ref="E20:N20" si="7">(+$C$20*E9)</f>
        <v>45000</v>
      </c>
      <c r="F20" s="231">
        <f t="shared" si="7"/>
        <v>99000</v>
      </c>
      <c r="G20" s="231">
        <f t="shared" si="7"/>
        <v>153000</v>
      </c>
      <c r="H20" s="231">
        <f t="shared" si="7"/>
        <v>216000</v>
      </c>
      <c r="I20" s="231">
        <f t="shared" si="7"/>
        <v>252000</v>
      </c>
      <c r="J20" s="231">
        <f t="shared" si="7"/>
        <v>288000</v>
      </c>
      <c r="K20" s="231">
        <f t="shared" si="7"/>
        <v>315000</v>
      </c>
      <c r="L20" s="231">
        <f t="shared" si="7"/>
        <v>324000</v>
      </c>
      <c r="M20" s="231">
        <f t="shared" si="7"/>
        <v>324000</v>
      </c>
      <c r="N20" s="232">
        <f t="shared" si="7"/>
        <v>324000</v>
      </c>
      <c r="O20" s="233">
        <f t="shared" si="5"/>
        <v>2340000</v>
      </c>
      <c r="Q20" s="321"/>
      <c r="R20" s="322"/>
      <c r="S20" s="322"/>
      <c r="T20" s="322"/>
      <c r="U20" s="322"/>
      <c r="V20" s="323"/>
    </row>
    <row r="21" spans="1:22" ht="14.25" customHeight="1" x14ac:dyDescent="0.3">
      <c r="A21" s="1"/>
      <c r="B21" s="63" t="s">
        <v>40</v>
      </c>
      <c r="C21" s="234"/>
      <c r="D21" s="235">
        <f t="shared" ref="D21:O21" si="8">SUM(D18:D20)</f>
        <v>0</v>
      </c>
      <c r="E21" s="236">
        <f t="shared" si="8"/>
        <v>143700</v>
      </c>
      <c r="F21" s="237">
        <f t="shared" si="8"/>
        <v>305640</v>
      </c>
      <c r="G21" s="236">
        <f t="shared" si="8"/>
        <v>478080</v>
      </c>
      <c r="H21" s="237">
        <f t="shared" si="8"/>
        <v>668760</v>
      </c>
      <c r="I21" s="236">
        <f t="shared" si="8"/>
        <v>783720</v>
      </c>
      <c r="J21" s="236">
        <f t="shared" si="8"/>
        <v>888180</v>
      </c>
      <c r="K21" s="237">
        <f t="shared" si="8"/>
        <v>974400</v>
      </c>
      <c r="L21" s="236">
        <f t="shared" si="8"/>
        <v>1003140</v>
      </c>
      <c r="M21" s="237">
        <f t="shared" si="8"/>
        <v>1003140</v>
      </c>
      <c r="N21" s="236">
        <f t="shared" si="8"/>
        <v>1003140</v>
      </c>
      <c r="O21" s="238">
        <f t="shared" si="8"/>
        <v>7251900</v>
      </c>
      <c r="Q21" s="321"/>
      <c r="R21" s="322"/>
      <c r="S21" s="322"/>
      <c r="T21" s="322"/>
      <c r="U21" s="322"/>
      <c r="V21" s="323"/>
    </row>
    <row r="22" spans="1:22" ht="14.25" customHeight="1" x14ac:dyDescent="0.3">
      <c r="A22" s="1"/>
      <c r="B22" s="68"/>
      <c r="C22" s="69"/>
      <c r="D22" s="70"/>
      <c r="E22" s="83"/>
      <c r="F22" s="239"/>
      <c r="G22" s="83"/>
      <c r="H22" s="239"/>
      <c r="I22" s="83"/>
      <c r="J22" s="83"/>
      <c r="K22" s="239"/>
      <c r="L22" s="83"/>
      <c r="M22" s="239"/>
      <c r="N22" s="83"/>
      <c r="O22" s="89"/>
      <c r="Q22" s="321"/>
      <c r="R22" s="322"/>
      <c r="S22" s="322"/>
      <c r="T22" s="322"/>
      <c r="U22" s="322"/>
      <c r="V22" s="323"/>
    </row>
    <row r="23" spans="1:22" ht="14.25" customHeight="1" x14ac:dyDescent="0.3">
      <c r="A23" s="1"/>
      <c r="B23" s="63" t="s">
        <v>41</v>
      </c>
      <c r="C23" s="240">
        <v>0.65</v>
      </c>
      <c r="D23" s="241">
        <v>0</v>
      </c>
      <c r="E23" s="81">
        <f t="shared" ref="E23:N23" si="9">E19+(E18*$C23)</f>
        <v>82530</v>
      </c>
      <c r="F23" s="81">
        <f t="shared" si="9"/>
        <v>171066</v>
      </c>
      <c r="G23" s="81">
        <f t="shared" si="9"/>
        <v>270102</v>
      </c>
      <c r="H23" s="81">
        <f t="shared" si="9"/>
        <v>375144</v>
      </c>
      <c r="I23" s="81">
        <f t="shared" si="9"/>
        <v>441168</v>
      </c>
      <c r="J23" s="81">
        <f t="shared" si="9"/>
        <v>496692</v>
      </c>
      <c r="K23" s="81">
        <f t="shared" si="9"/>
        <v>546210</v>
      </c>
      <c r="L23" s="81">
        <f t="shared" si="9"/>
        <v>562716</v>
      </c>
      <c r="M23" s="81">
        <f t="shared" si="9"/>
        <v>562716</v>
      </c>
      <c r="N23" s="81">
        <f t="shared" si="9"/>
        <v>562716</v>
      </c>
      <c r="O23" s="242">
        <f t="shared" ref="O23:O24" si="10">SUM(E23:N23)</f>
        <v>4071060</v>
      </c>
      <c r="Q23" s="321"/>
      <c r="R23" s="322"/>
      <c r="S23" s="322"/>
      <c r="T23" s="322"/>
      <c r="U23" s="322"/>
      <c r="V23" s="323"/>
    </row>
    <row r="24" spans="1:22" ht="14.25" customHeight="1" x14ac:dyDescent="0.3">
      <c r="A24" s="1"/>
      <c r="B24" s="63" t="s">
        <v>42</v>
      </c>
      <c r="C24" s="240">
        <v>0.35</v>
      </c>
      <c r="D24" s="241">
        <v>0</v>
      </c>
      <c r="E24" s="81">
        <f t="shared" ref="E24:N24" si="11">(E18*$C24)+E20</f>
        <v>61170</v>
      </c>
      <c r="F24" s="81">
        <f t="shared" si="11"/>
        <v>134574</v>
      </c>
      <c r="G24" s="81">
        <f t="shared" si="11"/>
        <v>207978</v>
      </c>
      <c r="H24" s="81">
        <f t="shared" si="11"/>
        <v>293616</v>
      </c>
      <c r="I24" s="81">
        <f t="shared" si="11"/>
        <v>342552</v>
      </c>
      <c r="J24" s="81">
        <f t="shared" si="11"/>
        <v>391488</v>
      </c>
      <c r="K24" s="81">
        <f t="shared" si="11"/>
        <v>428190</v>
      </c>
      <c r="L24" s="81">
        <f t="shared" si="11"/>
        <v>440424</v>
      </c>
      <c r="M24" s="81">
        <f t="shared" si="11"/>
        <v>440424</v>
      </c>
      <c r="N24" s="81">
        <f t="shared" si="11"/>
        <v>440424</v>
      </c>
      <c r="O24" s="243">
        <f t="shared" si="10"/>
        <v>3180840</v>
      </c>
      <c r="Q24" s="324"/>
      <c r="R24" s="325"/>
      <c r="S24" s="325"/>
      <c r="T24" s="325"/>
      <c r="U24" s="325"/>
      <c r="V24" s="326"/>
    </row>
    <row r="25" spans="1:22" ht="14.25" customHeight="1" x14ac:dyDescent="0.3">
      <c r="A25" s="36"/>
      <c r="B25" s="68"/>
      <c r="C25" s="71"/>
      <c r="D25" s="81"/>
      <c r="E25" s="81"/>
      <c r="F25" s="244"/>
      <c r="G25" s="81"/>
      <c r="H25" s="244"/>
      <c r="I25" s="81"/>
      <c r="J25" s="81"/>
      <c r="K25" s="244"/>
      <c r="L25" s="81"/>
      <c r="M25" s="244"/>
      <c r="N25" s="81"/>
      <c r="O25" s="238">
        <f>SUM(O23:O24)</f>
        <v>7251900</v>
      </c>
      <c r="Q25" s="192"/>
      <c r="R25" s="192"/>
      <c r="S25" s="192"/>
      <c r="T25" s="192"/>
      <c r="U25" s="192"/>
      <c r="V25" s="192"/>
    </row>
    <row r="26" spans="1:22" ht="14.25" customHeight="1" x14ac:dyDescent="0.3">
      <c r="A26" s="36"/>
      <c r="B26" s="85" t="s">
        <v>101</v>
      </c>
      <c r="C26" s="86">
        <f>SUM(C18:C20)</f>
        <v>28740</v>
      </c>
      <c r="D26" s="245"/>
      <c r="E26" s="81"/>
      <c r="F26" s="244"/>
      <c r="G26" s="81"/>
      <c r="H26" s="244"/>
      <c r="I26" s="81"/>
      <c r="J26" s="81"/>
      <c r="K26" s="244"/>
      <c r="L26" s="81"/>
      <c r="M26" s="244"/>
      <c r="N26" s="81"/>
      <c r="O26" s="246"/>
      <c r="Q26" s="192"/>
      <c r="R26" s="192"/>
      <c r="S26" s="192"/>
      <c r="T26" s="192"/>
      <c r="U26" s="192"/>
      <c r="V26" s="192"/>
    </row>
    <row r="27" spans="1:22" ht="14.25" customHeight="1" x14ac:dyDescent="0.3">
      <c r="A27" s="1"/>
      <c r="B27" s="32" t="s">
        <v>102</v>
      </c>
      <c r="C27" s="247">
        <f>(9900)+C19</f>
        <v>20400</v>
      </c>
      <c r="D27" s="245"/>
      <c r="E27" s="81"/>
      <c r="F27" s="244"/>
      <c r="G27" s="81"/>
      <c r="H27" s="244"/>
      <c r="I27" s="81"/>
      <c r="J27" s="81"/>
      <c r="K27" s="244"/>
      <c r="L27" s="81"/>
      <c r="M27" s="244"/>
      <c r="N27" s="81"/>
      <c r="O27" s="246"/>
      <c r="Q27" s="192"/>
      <c r="R27" s="192"/>
      <c r="S27" s="192"/>
      <c r="T27" s="192"/>
      <c r="U27" s="192"/>
      <c r="V27" s="192"/>
    </row>
    <row r="28" spans="1:22" ht="14.25" customHeight="1" x14ac:dyDescent="0.3">
      <c r="A28" s="1"/>
      <c r="B28" s="91"/>
      <c r="C28" s="92"/>
      <c r="D28" s="248"/>
      <c r="E28" s="81"/>
      <c r="F28" s="244"/>
      <c r="G28" s="81"/>
      <c r="H28" s="244"/>
      <c r="I28" s="81"/>
      <c r="J28" s="81"/>
      <c r="K28" s="244"/>
      <c r="L28" s="81"/>
      <c r="M28" s="244"/>
      <c r="N28" s="81"/>
      <c r="O28" s="246"/>
      <c r="Q28" s="192"/>
      <c r="R28" s="192"/>
      <c r="S28" s="192"/>
      <c r="T28" s="192"/>
      <c r="U28" s="192"/>
      <c r="V28" s="192"/>
    </row>
    <row r="29" spans="1:22" ht="14.25" customHeight="1" x14ac:dyDescent="0.3">
      <c r="A29" s="1"/>
      <c r="B29" s="94" t="s">
        <v>103</v>
      </c>
      <c r="C29" s="95"/>
      <c r="D29" s="249"/>
      <c r="E29" s="249"/>
      <c r="F29" s="250"/>
      <c r="G29" s="249"/>
      <c r="H29" s="250"/>
      <c r="I29" s="249"/>
      <c r="J29" s="249"/>
      <c r="K29" s="250"/>
      <c r="L29" s="249"/>
      <c r="M29" s="250"/>
      <c r="N29" s="249"/>
      <c r="O29" s="251"/>
      <c r="Q29" s="318" t="s">
        <v>104</v>
      </c>
      <c r="R29" s="319"/>
      <c r="S29" s="319"/>
      <c r="T29" s="319"/>
      <c r="U29" s="319"/>
      <c r="V29" s="320"/>
    </row>
    <row r="30" spans="1:22" ht="15" customHeight="1" x14ac:dyDescent="0.3">
      <c r="A30" s="1"/>
      <c r="B30" s="8" t="s">
        <v>46</v>
      </c>
      <c r="C30" s="95"/>
      <c r="D30" s="252">
        <v>70000</v>
      </c>
      <c r="E30" s="252">
        <v>130000</v>
      </c>
      <c r="F30" s="253">
        <v>110000</v>
      </c>
      <c r="G30" s="252">
        <v>76000</v>
      </c>
      <c r="H30" s="253">
        <v>40000</v>
      </c>
      <c r="I30" s="245">
        <v>10000</v>
      </c>
      <c r="J30" s="245">
        <v>10000</v>
      </c>
      <c r="K30" s="254">
        <v>0</v>
      </c>
      <c r="L30" s="245">
        <v>0</v>
      </c>
      <c r="M30" s="254">
        <v>0</v>
      </c>
      <c r="N30" s="245">
        <v>0</v>
      </c>
      <c r="O30" s="242">
        <f t="shared" ref="O30:O33" si="12">SUM(D30:N30)</f>
        <v>446000</v>
      </c>
      <c r="Q30" s="321"/>
      <c r="R30" s="322"/>
      <c r="S30" s="322"/>
      <c r="T30" s="322"/>
      <c r="U30" s="322"/>
      <c r="V30" s="323"/>
    </row>
    <row r="31" spans="1:22" ht="14.25" customHeight="1" x14ac:dyDescent="0.3">
      <c r="A31" s="36"/>
      <c r="B31" s="8" t="s">
        <v>48</v>
      </c>
      <c r="C31" s="255"/>
      <c r="D31" s="256">
        <v>0</v>
      </c>
      <c r="E31" s="256">
        <v>0</v>
      </c>
      <c r="F31" s="257">
        <v>0</v>
      </c>
      <c r="G31" s="256">
        <v>0</v>
      </c>
      <c r="H31" s="257">
        <v>0</v>
      </c>
      <c r="I31" s="256">
        <v>0</v>
      </c>
      <c r="J31" s="256">
        <v>0</v>
      </c>
      <c r="K31" s="257">
        <v>0</v>
      </c>
      <c r="L31" s="256">
        <v>0</v>
      </c>
      <c r="M31" s="257">
        <v>0</v>
      </c>
      <c r="N31" s="256">
        <v>0</v>
      </c>
      <c r="O31" s="242">
        <f t="shared" si="12"/>
        <v>0</v>
      </c>
      <c r="Q31" s="321"/>
      <c r="R31" s="322"/>
      <c r="S31" s="322"/>
      <c r="T31" s="322"/>
      <c r="U31" s="322"/>
      <c r="V31" s="323"/>
    </row>
    <row r="32" spans="1:22" ht="14.25" customHeight="1" x14ac:dyDescent="0.3">
      <c r="A32" s="36"/>
      <c r="B32" s="8" t="s">
        <v>105</v>
      </c>
      <c r="C32" s="258">
        <v>0</v>
      </c>
      <c r="D32" s="259" t="s">
        <v>99</v>
      </c>
      <c r="E32" s="259">
        <v>0</v>
      </c>
      <c r="F32" s="260">
        <v>0</v>
      </c>
      <c r="G32" s="259">
        <v>0</v>
      </c>
      <c r="H32" s="260">
        <v>0</v>
      </c>
      <c r="I32" s="259">
        <v>0</v>
      </c>
      <c r="J32" s="259">
        <v>0</v>
      </c>
      <c r="K32" s="260">
        <v>0</v>
      </c>
      <c r="L32" s="259">
        <v>0</v>
      </c>
      <c r="M32" s="260">
        <v>0</v>
      </c>
      <c r="N32" s="259">
        <v>0</v>
      </c>
      <c r="O32" s="243">
        <f t="shared" si="12"/>
        <v>0</v>
      </c>
      <c r="Q32" s="321"/>
      <c r="R32" s="322"/>
      <c r="S32" s="322"/>
      <c r="T32" s="322"/>
      <c r="U32" s="322"/>
      <c r="V32" s="323"/>
    </row>
    <row r="33" spans="1:22" ht="14.25" customHeight="1" x14ac:dyDescent="0.3">
      <c r="A33" s="1"/>
      <c r="B33" s="68" t="s">
        <v>50</v>
      </c>
      <c r="C33" s="95"/>
      <c r="D33" s="261">
        <f t="shared" ref="D33:N33" si="13">SUM(D30:D32)</f>
        <v>70000</v>
      </c>
      <c r="E33" s="262">
        <f t="shared" si="13"/>
        <v>130000</v>
      </c>
      <c r="F33" s="261">
        <f t="shared" si="13"/>
        <v>110000</v>
      </c>
      <c r="G33" s="262">
        <f t="shared" si="13"/>
        <v>76000</v>
      </c>
      <c r="H33" s="261">
        <f t="shared" si="13"/>
        <v>40000</v>
      </c>
      <c r="I33" s="262">
        <f t="shared" si="13"/>
        <v>10000</v>
      </c>
      <c r="J33" s="262">
        <f t="shared" si="13"/>
        <v>10000</v>
      </c>
      <c r="K33" s="261">
        <f t="shared" si="13"/>
        <v>0</v>
      </c>
      <c r="L33" s="262">
        <f t="shared" si="13"/>
        <v>0</v>
      </c>
      <c r="M33" s="261">
        <f t="shared" si="13"/>
        <v>0</v>
      </c>
      <c r="N33" s="262">
        <f t="shared" si="13"/>
        <v>0</v>
      </c>
      <c r="O33" s="246">
        <f t="shared" si="12"/>
        <v>446000</v>
      </c>
      <c r="Q33" s="321"/>
      <c r="R33" s="322"/>
      <c r="S33" s="322"/>
      <c r="T33" s="322"/>
      <c r="U33" s="322"/>
      <c r="V33" s="323"/>
    </row>
    <row r="34" spans="1:22" ht="14.25" customHeight="1" x14ac:dyDescent="0.3">
      <c r="A34" s="1"/>
      <c r="B34" s="8"/>
      <c r="C34" s="95"/>
      <c r="D34" s="263"/>
      <c r="E34" s="264"/>
      <c r="F34" s="265"/>
      <c r="G34" s="266"/>
      <c r="H34" s="265"/>
      <c r="I34" s="266"/>
      <c r="J34" s="265"/>
      <c r="K34" s="266"/>
      <c r="L34" s="265"/>
      <c r="M34" s="265"/>
      <c r="N34" s="266"/>
      <c r="O34" s="246"/>
      <c r="Q34" s="324"/>
      <c r="R34" s="325"/>
      <c r="S34" s="325"/>
      <c r="T34" s="325"/>
      <c r="U34" s="325"/>
      <c r="V34" s="326"/>
    </row>
    <row r="35" spans="1:22" ht="14.25" customHeight="1" x14ac:dyDescent="0.3">
      <c r="A35" s="1"/>
      <c r="B35" s="177" t="s">
        <v>51</v>
      </c>
      <c r="C35" s="176"/>
      <c r="D35" s="267">
        <f t="shared" ref="D35:O35" si="14">D33+D24</f>
        <v>70000</v>
      </c>
      <c r="E35" s="267">
        <f t="shared" si="14"/>
        <v>191170</v>
      </c>
      <c r="F35" s="267">
        <f t="shared" si="14"/>
        <v>244574</v>
      </c>
      <c r="G35" s="267">
        <f t="shared" si="14"/>
        <v>283978</v>
      </c>
      <c r="H35" s="267">
        <f t="shared" si="14"/>
        <v>333616</v>
      </c>
      <c r="I35" s="267">
        <f t="shared" si="14"/>
        <v>352552</v>
      </c>
      <c r="J35" s="267">
        <f t="shared" si="14"/>
        <v>401488</v>
      </c>
      <c r="K35" s="267">
        <f t="shared" si="14"/>
        <v>428190</v>
      </c>
      <c r="L35" s="267">
        <f t="shared" si="14"/>
        <v>440424</v>
      </c>
      <c r="M35" s="267">
        <f t="shared" si="14"/>
        <v>440424</v>
      </c>
      <c r="N35" s="267">
        <f t="shared" si="14"/>
        <v>440424</v>
      </c>
      <c r="O35" s="268">
        <f t="shared" si="14"/>
        <v>3626840</v>
      </c>
      <c r="Q35" s="269"/>
      <c r="R35" s="269"/>
      <c r="S35" s="269"/>
      <c r="T35" s="269"/>
      <c r="U35" s="269"/>
      <c r="V35" s="269"/>
    </row>
    <row r="36" spans="1:22" ht="14.25" customHeight="1" x14ac:dyDescent="0.3">
      <c r="A36" s="1"/>
      <c r="B36" s="270" t="s">
        <v>52</v>
      </c>
      <c r="C36" s="97"/>
      <c r="D36" s="172"/>
      <c r="E36" s="271"/>
      <c r="F36" s="172"/>
      <c r="G36" s="272"/>
      <c r="H36" s="172"/>
      <c r="I36" s="272"/>
      <c r="J36" s="172"/>
      <c r="K36" s="272"/>
      <c r="L36" s="172"/>
      <c r="M36" s="172"/>
      <c r="N36" s="174"/>
      <c r="O36" s="273"/>
      <c r="Q36" s="192"/>
      <c r="R36" s="192"/>
      <c r="S36" s="192"/>
      <c r="T36" s="192"/>
      <c r="U36" s="192"/>
      <c r="V36" s="192"/>
    </row>
    <row r="37" spans="1:22" ht="14.25" customHeight="1" x14ac:dyDescent="0.3">
      <c r="A37" s="131"/>
      <c r="B37" s="132" t="s">
        <v>53</v>
      </c>
      <c r="C37" s="97"/>
      <c r="D37" s="172"/>
      <c r="E37" s="271"/>
      <c r="F37" s="172"/>
      <c r="G37" s="272"/>
      <c r="H37" s="172"/>
      <c r="I37" s="272"/>
      <c r="J37" s="172"/>
      <c r="K37" s="272"/>
      <c r="L37" s="172"/>
      <c r="M37" s="172"/>
      <c r="N37" s="174"/>
      <c r="O37" s="273"/>
      <c r="Q37" s="318" t="s">
        <v>106</v>
      </c>
      <c r="R37" s="319"/>
      <c r="S37" s="319"/>
      <c r="T37" s="319"/>
      <c r="U37" s="319"/>
      <c r="V37" s="320"/>
    </row>
    <row r="38" spans="1:22" ht="14.25" customHeight="1" x14ac:dyDescent="0.3">
      <c r="A38" s="36"/>
      <c r="B38" s="133" t="s">
        <v>54</v>
      </c>
      <c r="C38" s="274" t="s">
        <v>55</v>
      </c>
      <c r="D38" s="275"/>
      <c r="E38" s="271"/>
      <c r="F38" s="172"/>
      <c r="G38" s="172"/>
      <c r="H38" s="172"/>
      <c r="I38" s="272"/>
      <c r="J38" s="172"/>
      <c r="K38" s="272"/>
      <c r="L38" s="172"/>
      <c r="M38" s="172"/>
      <c r="N38" s="174"/>
      <c r="O38" s="79"/>
      <c r="Q38" s="321"/>
      <c r="R38" s="322"/>
      <c r="S38" s="322"/>
      <c r="T38" s="322"/>
      <c r="U38" s="322"/>
      <c r="V38" s="323"/>
    </row>
    <row r="39" spans="1:22" ht="14.25" customHeight="1" x14ac:dyDescent="0.3">
      <c r="A39" s="1"/>
      <c r="B39" s="8" t="s">
        <v>107</v>
      </c>
      <c r="C39" s="276">
        <f>65000*1.3</f>
        <v>84500</v>
      </c>
      <c r="D39" s="241">
        <f>+$C39*0.5</f>
        <v>42250</v>
      </c>
      <c r="E39" s="277">
        <f t="shared" ref="E39:N39" si="15">$C39*0.75</f>
        <v>63375</v>
      </c>
      <c r="F39" s="278">
        <f t="shared" si="15"/>
        <v>63375</v>
      </c>
      <c r="G39" s="278">
        <f t="shared" si="15"/>
        <v>63375</v>
      </c>
      <c r="H39" s="278">
        <f t="shared" si="15"/>
        <v>63375</v>
      </c>
      <c r="I39" s="278">
        <f t="shared" si="15"/>
        <v>63375</v>
      </c>
      <c r="J39" s="278">
        <f t="shared" si="15"/>
        <v>63375</v>
      </c>
      <c r="K39" s="278">
        <f t="shared" si="15"/>
        <v>63375</v>
      </c>
      <c r="L39" s="278">
        <f t="shared" si="15"/>
        <v>63375</v>
      </c>
      <c r="M39" s="278">
        <f t="shared" si="15"/>
        <v>63375</v>
      </c>
      <c r="N39" s="279">
        <f t="shared" si="15"/>
        <v>63375</v>
      </c>
      <c r="O39" s="246">
        <f t="shared" ref="O39:O44" si="16">SUM(E39:N39)</f>
        <v>633750</v>
      </c>
      <c r="Q39" s="321"/>
      <c r="R39" s="322"/>
      <c r="S39" s="322"/>
      <c r="T39" s="322"/>
      <c r="U39" s="322"/>
      <c r="V39" s="323"/>
    </row>
    <row r="40" spans="1:22" ht="14.25" customHeight="1" x14ac:dyDescent="0.3">
      <c r="A40" s="36"/>
      <c r="B40" s="142" t="s">
        <v>58</v>
      </c>
      <c r="C40" s="276">
        <v>40000</v>
      </c>
      <c r="D40" s="241">
        <f t="shared" ref="D40:N40" si="17">$C40*0.1</f>
        <v>4000</v>
      </c>
      <c r="E40" s="241">
        <f t="shared" si="17"/>
        <v>4000</v>
      </c>
      <c r="F40" s="241">
        <f t="shared" si="17"/>
        <v>4000</v>
      </c>
      <c r="G40" s="241">
        <f t="shared" si="17"/>
        <v>4000</v>
      </c>
      <c r="H40" s="241">
        <f t="shared" si="17"/>
        <v>4000</v>
      </c>
      <c r="I40" s="241">
        <f t="shared" si="17"/>
        <v>4000</v>
      </c>
      <c r="J40" s="241">
        <f t="shared" si="17"/>
        <v>4000</v>
      </c>
      <c r="K40" s="241">
        <f t="shared" si="17"/>
        <v>4000</v>
      </c>
      <c r="L40" s="241">
        <f t="shared" si="17"/>
        <v>4000</v>
      </c>
      <c r="M40" s="241">
        <f t="shared" si="17"/>
        <v>4000</v>
      </c>
      <c r="N40" s="241">
        <f t="shared" si="17"/>
        <v>4000</v>
      </c>
      <c r="O40" s="246">
        <f t="shared" si="16"/>
        <v>40000</v>
      </c>
      <c r="Q40" s="321"/>
      <c r="R40" s="322"/>
      <c r="S40" s="322"/>
      <c r="T40" s="322"/>
      <c r="U40" s="322"/>
      <c r="V40" s="323"/>
    </row>
    <row r="41" spans="1:22" ht="14.25" customHeight="1" x14ac:dyDescent="0.3">
      <c r="A41" s="36"/>
      <c r="B41" s="142" t="s">
        <v>108</v>
      </c>
      <c r="C41" s="276">
        <f t="shared" ref="C41:C44" si="18">50000*1.3</f>
        <v>65000</v>
      </c>
      <c r="D41" s="245"/>
      <c r="E41" s="277">
        <f t="shared" ref="E41:N41" si="19">+$C41</f>
        <v>65000</v>
      </c>
      <c r="F41" s="278">
        <f t="shared" si="19"/>
        <v>65000</v>
      </c>
      <c r="G41" s="278">
        <f t="shared" si="19"/>
        <v>65000</v>
      </c>
      <c r="H41" s="278">
        <f t="shared" si="19"/>
        <v>65000</v>
      </c>
      <c r="I41" s="278">
        <f t="shared" si="19"/>
        <v>65000</v>
      </c>
      <c r="J41" s="278">
        <f t="shared" si="19"/>
        <v>65000</v>
      </c>
      <c r="K41" s="278">
        <f t="shared" si="19"/>
        <v>65000</v>
      </c>
      <c r="L41" s="278">
        <f t="shared" si="19"/>
        <v>65000</v>
      </c>
      <c r="M41" s="278">
        <f t="shared" si="19"/>
        <v>65000</v>
      </c>
      <c r="N41" s="279">
        <f t="shared" si="19"/>
        <v>65000</v>
      </c>
      <c r="O41" s="246">
        <f t="shared" si="16"/>
        <v>650000</v>
      </c>
      <c r="Q41" s="321"/>
      <c r="R41" s="322"/>
      <c r="S41" s="322"/>
      <c r="T41" s="322"/>
      <c r="U41" s="322"/>
      <c r="V41" s="323"/>
    </row>
    <row r="42" spans="1:22" ht="14.25" customHeight="1" x14ac:dyDescent="0.3">
      <c r="A42" s="36"/>
      <c r="B42" s="142" t="s">
        <v>108</v>
      </c>
      <c r="C42" s="276">
        <f t="shared" si="18"/>
        <v>65000</v>
      </c>
      <c r="D42" s="245"/>
      <c r="E42" s="280"/>
      <c r="F42" s="249">
        <f>$C42*0.5</f>
        <v>32500</v>
      </c>
      <c r="G42" s="249">
        <f>$C42*0.75</f>
        <v>48750</v>
      </c>
      <c r="H42" s="249">
        <f t="shared" ref="H42:N42" si="20">$C42</f>
        <v>65000</v>
      </c>
      <c r="I42" s="249">
        <f t="shared" si="20"/>
        <v>65000</v>
      </c>
      <c r="J42" s="249">
        <f t="shared" si="20"/>
        <v>65000</v>
      </c>
      <c r="K42" s="249">
        <f t="shared" si="20"/>
        <v>65000</v>
      </c>
      <c r="L42" s="249">
        <f t="shared" si="20"/>
        <v>65000</v>
      </c>
      <c r="M42" s="249">
        <f t="shared" si="20"/>
        <v>65000</v>
      </c>
      <c r="N42" s="249">
        <f t="shared" si="20"/>
        <v>65000</v>
      </c>
      <c r="O42" s="246">
        <f t="shared" si="16"/>
        <v>536250</v>
      </c>
      <c r="Q42" s="321"/>
      <c r="R42" s="322"/>
      <c r="S42" s="322"/>
      <c r="T42" s="322"/>
      <c r="U42" s="322"/>
      <c r="V42" s="323"/>
    </row>
    <row r="43" spans="1:22" ht="14.25" customHeight="1" x14ac:dyDescent="0.3">
      <c r="A43" s="36"/>
      <c r="B43" s="142" t="s">
        <v>108</v>
      </c>
      <c r="C43" s="276">
        <f t="shared" si="18"/>
        <v>65000</v>
      </c>
      <c r="D43" s="245"/>
      <c r="E43" s="280"/>
      <c r="F43" s="249"/>
      <c r="G43" s="249"/>
      <c r="H43" s="249"/>
      <c r="I43" s="250"/>
      <c r="J43" s="249">
        <f t="shared" ref="J43:N43" si="21">$C43*0.5</f>
        <v>32500</v>
      </c>
      <c r="K43" s="249">
        <f t="shared" si="21"/>
        <v>32500</v>
      </c>
      <c r="L43" s="249">
        <f t="shared" si="21"/>
        <v>32500</v>
      </c>
      <c r="M43" s="249">
        <f t="shared" si="21"/>
        <v>32500</v>
      </c>
      <c r="N43" s="249">
        <f t="shared" si="21"/>
        <v>32500</v>
      </c>
      <c r="O43" s="246">
        <f t="shared" si="16"/>
        <v>162500</v>
      </c>
      <c r="Q43" s="321"/>
      <c r="R43" s="322"/>
      <c r="S43" s="322"/>
      <c r="T43" s="322"/>
      <c r="U43" s="322"/>
      <c r="V43" s="323"/>
    </row>
    <row r="44" spans="1:22" ht="14.25" customHeight="1" x14ac:dyDescent="0.3">
      <c r="A44" s="36"/>
      <c r="B44" s="142" t="s">
        <v>109</v>
      </c>
      <c r="C44" s="276">
        <f t="shared" si="18"/>
        <v>65000</v>
      </c>
      <c r="D44" s="245"/>
      <c r="E44" s="280"/>
      <c r="F44" s="249"/>
      <c r="G44" s="250"/>
      <c r="H44" s="249"/>
      <c r="I44" s="250"/>
      <c r="J44" s="249"/>
      <c r="K44" s="250"/>
      <c r="L44" s="249"/>
      <c r="M44" s="249"/>
      <c r="N44" s="266"/>
      <c r="O44" s="246">
        <f t="shared" si="16"/>
        <v>0</v>
      </c>
      <c r="Q44" s="324"/>
      <c r="R44" s="325"/>
      <c r="S44" s="325"/>
      <c r="T44" s="325"/>
      <c r="U44" s="325"/>
      <c r="V44" s="326"/>
    </row>
    <row r="45" spans="1:22" ht="14.25" customHeight="1" x14ac:dyDescent="0.3">
      <c r="B45" s="142"/>
      <c r="C45" s="69"/>
      <c r="D45" s="245"/>
      <c r="E45" s="280"/>
      <c r="F45" s="249"/>
      <c r="G45" s="250"/>
      <c r="H45" s="249"/>
      <c r="I45" s="250"/>
      <c r="J45" s="249"/>
      <c r="K45" s="250"/>
      <c r="L45" s="249"/>
      <c r="M45" s="249"/>
      <c r="N45" s="266"/>
      <c r="O45" s="246"/>
    </row>
    <row r="46" spans="1:22" ht="14.25" customHeight="1" x14ac:dyDescent="0.3">
      <c r="B46" s="281" t="s">
        <v>110</v>
      </c>
      <c r="C46" s="69"/>
      <c r="D46" s="245"/>
      <c r="E46" s="280"/>
      <c r="F46" s="249"/>
      <c r="G46" s="250"/>
      <c r="H46" s="249"/>
      <c r="I46" s="250"/>
      <c r="J46" s="249"/>
      <c r="K46" s="250"/>
      <c r="L46" s="249"/>
      <c r="M46" s="249"/>
      <c r="N46" s="266"/>
      <c r="O46" s="246"/>
    </row>
    <row r="47" spans="1:22" ht="14.25" customHeight="1" x14ac:dyDescent="0.3">
      <c r="B47" s="282" t="s">
        <v>111</v>
      </c>
      <c r="C47" s="276">
        <f>2*16*32</f>
        <v>1024</v>
      </c>
      <c r="D47" s="245"/>
      <c r="E47" s="280">
        <f t="shared" ref="E47:N47" si="22">+$C$47*E$9</f>
        <v>5120</v>
      </c>
      <c r="F47" s="249">
        <f t="shared" si="22"/>
        <v>11264</v>
      </c>
      <c r="G47" s="249">
        <f t="shared" si="22"/>
        <v>17408</v>
      </c>
      <c r="H47" s="279">
        <f t="shared" si="22"/>
        <v>24576</v>
      </c>
      <c r="I47" s="249">
        <f t="shared" si="22"/>
        <v>28672</v>
      </c>
      <c r="J47" s="279">
        <f t="shared" si="22"/>
        <v>32768</v>
      </c>
      <c r="K47" s="249">
        <f t="shared" si="22"/>
        <v>35840</v>
      </c>
      <c r="L47" s="278">
        <f t="shared" si="22"/>
        <v>36864</v>
      </c>
      <c r="M47" s="278">
        <f t="shared" si="22"/>
        <v>36864</v>
      </c>
      <c r="N47" s="279">
        <f t="shared" si="22"/>
        <v>36864</v>
      </c>
      <c r="O47" s="246">
        <f t="shared" ref="O47:O52" si="23">SUM(E47:N47)</f>
        <v>266240</v>
      </c>
      <c r="Q47" s="283"/>
      <c r="R47" s="283"/>
      <c r="S47" s="283"/>
      <c r="T47" s="283"/>
      <c r="U47" s="283"/>
      <c r="V47" s="283"/>
    </row>
    <row r="48" spans="1:22" ht="14.25" customHeight="1" x14ac:dyDescent="0.3">
      <c r="B48" s="142" t="s">
        <v>112</v>
      </c>
      <c r="C48" s="276">
        <f>10*14*32</f>
        <v>4480</v>
      </c>
      <c r="D48" s="245"/>
      <c r="E48" s="277">
        <f t="shared" ref="E48:N48" si="24">+$C$48*(E$9*(1-$C50))</f>
        <v>15680</v>
      </c>
      <c r="F48" s="278">
        <f t="shared" si="24"/>
        <v>34496</v>
      </c>
      <c r="G48" s="278">
        <f t="shared" si="24"/>
        <v>53311.999999999993</v>
      </c>
      <c r="H48" s="278">
        <f t="shared" si="24"/>
        <v>75263.999999999985</v>
      </c>
      <c r="I48" s="278">
        <f t="shared" si="24"/>
        <v>87807.999999999985</v>
      </c>
      <c r="J48" s="278">
        <f t="shared" si="24"/>
        <v>100352</v>
      </c>
      <c r="K48" s="278">
        <f t="shared" si="24"/>
        <v>109760</v>
      </c>
      <c r="L48" s="278">
        <f t="shared" si="24"/>
        <v>112896</v>
      </c>
      <c r="M48" s="278">
        <f t="shared" si="24"/>
        <v>112896</v>
      </c>
      <c r="N48" s="279">
        <f t="shared" si="24"/>
        <v>112896</v>
      </c>
      <c r="O48" s="246">
        <f t="shared" si="23"/>
        <v>815360</v>
      </c>
      <c r="Q48" s="318" t="s">
        <v>113</v>
      </c>
      <c r="R48" s="319"/>
      <c r="S48" s="319"/>
      <c r="T48" s="319"/>
      <c r="U48" s="319"/>
      <c r="V48" s="320"/>
    </row>
    <row r="49" spans="1:22" ht="14.25" customHeight="1" x14ac:dyDescent="0.3">
      <c r="B49" s="142" t="s">
        <v>64</v>
      </c>
      <c r="C49" s="240">
        <v>0.3</v>
      </c>
      <c r="D49" s="245"/>
      <c r="E49" s="280">
        <f t="shared" ref="E49:N49" si="25">-(E48*$C49)</f>
        <v>-4704</v>
      </c>
      <c r="F49" s="249">
        <f t="shared" si="25"/>
        <v>-10348.799999999999</v>
      </c>
      <c r="G49" s="278">
        <f t="shared" si="25"/>
        <v>-15993.599999999997</v>
      </c>
      <c r="H49" s="249">
        <f t="shared" si="25"/>
        <v>-22579.199999999993</v>
      </c>
      <c r="I49" s="249">
        <f t="shared" si="25"/>
        <v>-26342.399999999994</v>
      </c>
      <c r="J49" s="249">
        <f t="shared" si="25"/>
        <v>-30105.599999999999</v>
      </c>
      <c r="K49" s="278">
        <f t="shared" si="25"/>
        <v>-32928</v>
      </c>
      <c r="L49" s="249">
        <f t="shared" si="25"/>
        <v>-33868.799999999996</v>
      </c>
      <c r="M49" s="249">
        <f t="shared" si="25"/>
        <v>-33868.799999999996</v>
      </c>
      <c r="N49" s="284">
        <f t="shared" si="25"/>
        <v>-33868.799999999996</v>
      </c>
      <c r="O49" s="246">
        <f t="shared" si="23"/>
        <v>-244607.99999999994</v>
      </c>
      <c r="Q49" s="321"/>
      <c r="R49" s="322"/>
      <c r="S49" s="322"/>
      <c r="T49" s="322"/>
      <c r="U49" s="322"/>
      <c r="V49" s="323"/>
    </row>
    <row r="50" spans="1:22" ht="14.25" customHeight="1" x14ac:dyDescent="0.3">
      <c r="B50" s="142" t="s">
        <v>65</v>
      </c>
      <c r="C50" s="240">
        <v>0.3</v>
      </c>
      <c r="D50" s="256"/>
      <c r="E50" s="285">
        <v>0</v>
      </c>
      <c r="F50" s="286">
        <v>0</v>
      </c>
      <c r="G50" s="287">
        <v>0</v>
      </c>
      <c r="H50" s="286">
        <v>0</v>
      </c>
      <c r="I50" s="287">
        <v>0</v>
      </c>
      <c r="J50" s="286">
        <v>0</v>
      </c>
      <c r="K50" s="287">
        <v>0</v>
      </c>
      <c r="L50" s="286">
        <v>0</v>
      </c>
      <c r="M50" s="286">
        <v>0</v>
      </c>
      <c r="N50" s="288">
        <v>0</v>
      </c>
      <c r="O50" s="246">
        <f t="shared" si="23"/>
        <v>0</v>
      </c>
      <c r="Q50" s="321"/>
      <c r="R50" s="322"/>
      <c r="S50" s="322"/>
      <c r="T50" s="322"/>
      <c r="U50" s="322"/>
      <c r="V50" s="323"/>
    </row>
    <row r="51" spans="1:22" ht="14.25" customHeight="1" x14ac:dyDescent="0.3">
      <c r="B51" s="8" t="s">
        <v>66</v>
      </c>
      <c r="C51" s="289">
        <f>C19</f>
        <v>10500</v>
      </c>
      <c r="D51" s="259"/>
      <c r="E51" s="290">
        <f t="shared" ref="E51:N51" si="26">+$C$51*E$13</f>
        <v>10500</v>
      </c>
      <c r="F51" s="263">
        <f t="shared" si="26"/>
        <v>10500</v>
      </c>
      <c r="G51" s="291">
        <f t="shared" si="26"/>
        <v>10500</v>
      </c>
      <c r="H51" s="263">
        <f t="shared" si="26"/>
        <v>21000</v>
      </c>
      <c r="I51" s="291">
        <f t="shared" si="26"/>
        <v>21000</v>
      </c>
      <c r="J51" s="263">
        <f t="shared" si="26"/>
        <v>21000</v>
      </c>
      <c r="K51" s="291">
        <f t="shared" si="26"/>
        <v>21000</v>
      </c>
      <c r="L51" s="263">
        <f t="shared" si="26"/>
        <v>21000</v>
      </c>
      <c r="M51" s="263">
        <f t="shared" si="26"/>
        <v>21000</v>
      </c>
      <c r="N51" s="292">
        <f t="shared" si="26"/>
        <v>21000</v>
      </c>
      <c r="O51" s="293">
        <f t="shared" si="23"/>
        <v>178500</v>
      </c>
      <c r="Q51" s="321"/>
      <c r="R51" s="322"/>
      <c r="S51" s="322"/>
      <c r="T51" s="322"/>
      <c r="U51" s="322"/>
      <c r="V51" s="323"/>
    </row>
    <row r="52" spans="1:22" ht="14.25" customHeight="1" x14ac:dyDescent="0.3">
      <c r="B52" s="159" t="s">
        <v>67</v>
      </c>
      <c r="C52" s="160"/>
      <c r="D52" s="81">
        <f t="shared" ref="D52:N52" si="27">SUM(D38:D51)</f>
        <v>46250</v>
      </c>
      <c r="E52" s="294">
        <f t="shared" si="27"/>
        <v>158971</v>
      </c>
      <c r="F52" s="262">
        <f t="shared" si="27"/>
        <v>210786.2</v>
      </c>
      <c r="G52" s="261">
        <f t="shared" si="27"/>
        <v>246351.4</v>
      </c>
      <c r="H52" s="262">
        <f t="shared" si="27"/>
        <v>295635.8</v>
      </c>
      <c r="I52" s="261">
        <f t="shared" si="27"/>
        <v>308512.59999999998</v>
      </c>
      <c r="J52" s="262">
        <f t="shared" si="27"/>
        <v>353889.4</v>
      </c>
      <c r="K52" s="261">
        <f t="shared" si="27"/>
        <v>363547</v>
      </c>
      <c r="L52" s="262">
        <f t="shared" si="27"/>
        <v>366766.2</v>
      </c>
      <c r="M52" s="262">
        <f t="shared" si="27"/>
        <v>366766.2</v>
      </c>
      <c r="N52" s="261">
        <f t="shared" si="27"/>
        <v>366766.2</v>
      </c>
      <c r="O52" s="246">
        <f t="shared" si="23"/>
        <v>3037992.0000000005</v>
      </c>
      <c r="Q52" s="321"/>
      <c r="R52" s="322"/>
      <c r="S52" s="322"/>
      <c r="T52" s="322"/>
      <c r="U52" s="322"/>
      <c r="V52" s="323"/>
    </row>
    <row r="53" spans="1:22" ht="25.5" customHeight="1" x14ac:dyDescent="0.3">
      <c r="B53" s="159"/>
      <c r="C53" s="160"/>
      <c r="D53" s="249"/>
      <c r="E53" s="264"/>
      <c r="F53" s="266"/>
      <c r="G53" s="266"/>
      <c r="H53" s="266"/>
      <c r="I53" s="266"/>
      <c r="J53" s="266"/>
      <c r="K53" s="266"/>
      <c r="L53" s="266"/>
      <c r="M53" s="266"/>
      <c r="N53" s="266"/>
      <c r="O53" s="246"/>
      <c r="Q53" s="324"/>
      <c r="R53" s="325"/>
      <c r="S53" s="325"/>
      <c r="T53" s="325"/>
      <c r="U53" s="325"/>
      <c r="V53" s="326"/>
    </row>
    <row r="54" spans="1:22" ht="14.25" customHeight="1" x14ac:dyDescent="0.3">
      <c r="B54" s="132" t="s">
        <v>68</v>
      </c>
      <c r="C54" s="160"/>
      <c r="D54" s="249"/>
      <c r="E54" s="264"/>
      <c r="F54" s="266"/>
      <c r="G54" s="266"/>
      <c r="H54" s="266"/>
      <c r="I54" s="266"/>
      <c r="J54" s="266"/>
      <c r="K54" s="266"/>
      <c r="L54" s="266"/>
      <c r="M54" s="266"/>
      <c r="N54" s="266"/>
      <c r="O54" s="246"/>
      <c r="Q54" s="192"/>
      <c r="R54" s="192"/>
      <c r="S54" s="192"/>
      <c r="T54" s="192"/>
      <c r="U54" s="192"/>
      <c r="V54" s="192"/>
    </row>
    <row r="55" spans="1:22" ht="14.25" customHeight="1" x14ac:dyDescent="0.3">
      <c r="B55" s="8" t="s">
        <v>69</v>
      </c>
      <c r="C55" s="97"/>
      <c r="D55" s="252">
        <v>2000</v>
      </c>
      <c r="E55" s="295">
        <v>2000</v>
      </c>
      <c r="F55" s="296">
        <v>2000</v>
      </c>
      <c r="G55" s="296">
        <v>2000</v>
      </c>
      <c r="H55" s="296">
        <v>2000</v>
      </c>
      <c r="I55" s="296">
        <v>2000</v>
      </c>
      <c r="J55" s="296">
        <v>2000</v>
      </c>
      <c r="K55" s="296">
        <v>2000</v>
      </c>
      <c r="L55" s="296">
        <v>2000</v>
      </c>
      <c r="M55" s="296">
        <v>2000</v>
      </c>
      <c r="N55" s="296">
        <v>2000</v>
      </c>
      <c r="O55" s="246">
        <f t="shared" ref="O55:O61" si="28">SUM(D55:N55)</f>
        <v>22000</v>
      </c>
      <c r="Q55" s="318" t="s">
        <v>114</v>
      </c>
      <c r="R55" s="319"/>
      <c r="S55" s="319"/>
      <c r="T55" s="319"/>
      <c r="U55" s="319"/>
      <c r="V55" s="320"/>
    </row>
    <row r="56" spans="1:22" ht="15" customHeight="1" x14ac:dyDescent="0.3">
      <c r="B56" s="8" t="s">
        <v>71</v>
      </c>
      <c r="C56" s="97"/>
      <c r="D56" s="252">
        <v>2000</v>
      </c>
      <c r="E56" s="295">
        <v>3000</v>
      </c>
      <c r="F56" s="296">
        <v>2500</v>
      </c>
      <c r="G56" s="296">
        <v>2500</v>
      </c>
      <c r="H56" s="296">
        <v>1500</v>
      </c>
      <c r="I56" s="296">
        <v>1500</v>
      </c>
      <c r="J56" s="296">
        <v>1500</v>
      </c>
      <c r="K56" s="296">
        <v>1500</v>
      </c>
      <c r="L56" s="296">
        <v>1500</v>
      </c>
      <c r="M56" s="296">
        <v>1500</v>
      </c>
      <c r="N56" s="296">
        <v>1500</v>
      </c>
      <c r="O56" s="246">
        <f t="shared" si="28"/>
        <v>20500</v>
      </c>
      <c r="Q56" s="321"/>
      <c r="R56" s="322"/>
      <c r="S56" s="322"/>
      <c r="T56" s="322"/>
      <c r="U56" s="322"/>
      <c r="V56" s="323"/>
    </row>
    <row r="57" spans="1:22" ht="14.25" customHeight="1" x14ac:dyDescent="0.3">
      <c r="B57" s="165" t="s">
        <v>72</v>
      </c>
      <c r="C57" s="97"/>
      <c r="D57" s="245">
        <v>0</v>
      </c>
      <c r="E57" s="297">
        <v>0</v>
      </c>
      <c r="F57" s="298">
        <v>0</v>
      </c>
      <c r="G57" s="298">
        <v>0</v>
      </c>
      <c r="H57" s="298">
        <v>0</v>
      </c>
      <c r="I57" s="298">
        <v>0</v>
      </c>
      <c r="J57" s="298">
        <v>0</v>
      </c>
      <c r="K57" s="298">
        <v>0</v>
      </c>
      <c r="L57" s="298">
        <v>0</v>
      </c>
      <c r="M57" s="298">
        <v>0</v>
      </c>
      <c r="N57" s="298">
        <v>0</v>
      </c>
      <c r="O57" s="246">
        <f t="shared" si="28"/>
        <v>0</v>
      </c>
      <c r="Q57" s="321"/>
      <c r="R57" s="322"/>
      <c r="S57" s="322"/>
      <c r="T57" s="322"/>
      <c r="U57" s="322"/>
      <c r="V57" s="323"/>
    </row>
    <row r="58" spans="1:22" ht="14.25" customHeight="1" x14ac:dyDescent="0.3">
      <c r="A58" s="131"/>
      <c r="B58" s="8" t="s">
        <v>73</v>
      </c>
      <c r="C58" s="160"/>
      <c r="D58" s="252">
        <v>5000</v>
      </c>
      <c r="E58" s="295">
        <v>2500</v>
      </c>
      <c r="F58" s="296">
        <v>2500</v>
      </c>
      <c r="G58" s="296">
        <v>2500</v>
      </c>
      <c r="H58" s="296">
        <v>3000</v>
      </c>
      <c r="I58" s="296">
        <v>3000</v>
      </c>
      <c r="J58" s="296">
        <v>5000</v>
      </c>
      <c r="K58" s="296">
        <v>5000</v>
      </c>
      <c r="L58" s="296">
        <v>2500</v>
      </c>
      <c r="M58" s="296">
        <v>2500</v>
      </c>
      <c r="N58" s="296">
        <v>2500</v>
      </c>
      <c r="O58" s="246">
        <f t="shared" si="28"/>
        <v>36000</v>
      </c>
      <c r="Q58" s="321"/>
      <c r="R58" s="322"/>
      <c r="S58" s="322"/>
      <c r="T58" s="322"/>
      <c r="U58" s="322"/>
      <c r="V58" s="323"/>
    </row>
    <row r="59" spans="1:22" ht="14.25" customHeight="1" x14ac:dyDescent="0.3">
      <c r="B59" s="8" t="s">
        <v>74</v>
      </c>
      <c r="C59" s="97"/>
      <c r="D59" s="252">
        <v>5000</v>
      </c>
      <c r="E59" s="295">
        <v>5000</v>
      </c>
      <c r="F59" s="296">
        <v>2500</v>
      </c>
      <c r="G59" s="296">
        <v>2500</v>
      </c>
      <c r="H59" s="296">
        <v>2500</v>
      </c>
      <c r="I59" s="296">
        <v>2500</v>
      </c>
      <c r="J59" s="296">
        <v>2500</v>
      </c>
      <c r="K59" s="296">
        <v>2500</v>
      </c>
      <c r="L59" s="296">
        <v>2500</v>
      </c>
      <c r="M59" s="296">
        <v>2500</v>
      </c>
      <c r="N59" s="296">
        <v>2500</v>
      </c>
      <c r="O59" s="246">
        <f t="shared" si="28"/>
        <v>32500</v>
      </c>
      <c r="Q59" s="321"/>
      <c r="R59" s="322"/>
      <c r="S59" s="322"/>
      <c r="T59" s="322"/>
      <c r="U59" s="322"/>
      <c r="V59" s="323"/>
    </row>
    <row r="60" spans="1:22" ht="14.25" customHeight="1" x14ac:dyDescent="0.3">
      <c r="B60" s="8" t="s">
        <v>75</v>
      </c>
      <c r="C60" s="97"/>
      <c r="D60" s="252">
        <v>4000</v>
      </c>
      <c r="E60" s="295">
        <v>4000</v>
      </c>
      <c r="F60" s="296">
        <v>4000</v>
      </c>
      <c r="G60" s="296">
        <v>4000</v>
      </c>
      <c r="H60" s="296">
        <v>4000</v>
      </c>
      <c r="I60" s="296">
        <v>4000</v>
      </c>
      <c r="J60" s="296">
        <v>4000</v>
      </c>
      <c r="K60" s="296">
        <v>4000</v>
      </c>
      <c r="L60" s="296">
        <v>4000</v>
      </c>
      <c r="M60" s="296">
        <v>4000</v>
      </c>
      <c r="N60" s="296">
        <v>4000</v>
      </c>
      <c r="O60" s="246">
        <f t="shared" si="28"/>
        <v>44000</v>
      </c>
      <c r="Q60" s="321"/>
      <c r="R60" s="322"/>
      <c r="S60" s="322"/>
      <c r="T60" s="322"/>
      <c r="U60" s="322"/>
      <c r="V60" s="323"/>
    </row>
    <row r="61" spans="1:22" ht="14.25" customHeight="1" x14ac:dyDescent="0.3">
      <c r="B61" s="8" t="s">
        <v>76</v>
      </c>
      <c r="C61" s="97"/>
      <c r="D61" s="299">
        <v>2000</v>
      </c>
      <c r="E61" s="300">
        <v>2000</v>
      </c>
      <c r="F61" s="301">
        <v>2000</v>
      </c>
      <c r="G61" s="301">
        <v>2000</v>
      </c>
      <c r="H61" s="301">
        <v>2000</v>
      </c>
      <c r="I61" s="301">
        <v>2000</v>
      </c>
      <c r="J61" s="301">
        <v>5000</v>
      </c>
      <c r="K61" s="301">
        <v>3000</v>
      </c>
      <c r="L61" s="301">
        <v>5000</v>
      </c>
      <c r="M61" s="301">
        <v>5000</v>
      </c>
      <c r="N61" s="301">
        <v>5000</v>
      </c>
      <c r="O61" s="293">
        <f t="shared" si="28"/>
        <v>35000</v>
      </c>
      <c r="Q61" s="321"/>
      <c r="R61" s="322"/>
      <c r="S61" s="322"/>
      <c r="T61" s="322"/>
      <c r="U61" s="322"/>
      <c r="V61" s="323"/>
    </row>
    <row r="62" spans="1:22" ht="14.25" customHeight="1" x14ac:dyDescent="0.3">
      <c r="B62" s="159" t="s">
        <v>77</v>
      </c>
      <c r="C62" s="97"/>
      <c r="D62" s="81">
        <f t="shared" ref="D62:N62" si="29">SUM(D54:D61)</f>
        <v>20000</v>
      </c>
      <c r="E62" s="294">
        <f t="shared" si="29"/>
        <v>18500</v>
      </c>
      <c r="F62" s="261">
        <f t="shared" si="29"/>
        <v>15500</v>
      </c>
      <c r="G62" s="261">
        <f t="shared" si="29"/>
        <v>15500</v>
      </c>
      <c r="H62" s="261">
        <f t="shared" si="29"/>
        <v>15000</v>
      </c>
      <c r="I62" s="261">
        <f t="shared" si="29"/>
        <v>15000</v>
      </c>
      <c r="J62" s="261">
        <f t="shared" si="29"/>
        <v>20000</v>
      </c>
      <c r="K62" s="261">
        <f t="shared" si="29"/>
        <v>18000</v>
      </c>
      <c r="L62" s="261">
        <f t="shared" si="29"/>
        <v>17500</v>
      </c>
      <c r="M62" s="261">
        <f t="shared" si="29"/>
        <v>17500</v>
      </c>
      <c r="N62" s="302">
        <f t="shared" si="29"/>
        <v>17500</v>
      </c>
      <c r="O62" s="303">
        <f>SUM(O55:O61)</f>
        <v>190000</v>
      </c>
      <c r="Q62" s="324"/>
      <c r="R62" s="325"/>
      <c r="S62" s="325"/>
      <c r="T62" s="325"/>
      <c r="U62" s="325"/>
      <c r="V62" s="326"/>
    </row>
    <row r="63" spans="1:22" ht="14.25" customHeight="1" x14ac:dyDescent="0.3">
      <c r="B63" s="175"/>
      <c r="C63" s="97"/>
      <c r="D63" s="249"/>
      <c r="E63" s="264"/>
      <c r="F63" s="266"/>
      <c r="G63" s="266"/>
      <c r="H63" s="266"/>
      <c r="I63" s="266"/>
      <c r="J63" s="266"/>
      <c r="K63" s="266"/>
      <c r="L63" s="266"/>
      <c r="M63" s="266"/>
      <c r="N63" s="304"/>
      <c r="O63" s="305"/>
      <c r="Q63" s="283"/>
      <c r="R63" s="283"/>
      <c r="S63" s="283"/>
      <c r="T63" s="283"/>
      <c r="U63" s="283"/>
      <c r="V63" s="283"/>
    </row>
    <row r="64" spans="1:22" ht="14.25" customHeight="1" x14ac:dyDescent="0.3">
      <c r="B64" s="175" t="s">
        <v>78</v>
      </c>
      <c r="C64" s="97"/>
      <c r="D64" s="249">
        <f t="shared" ref="D64:O64" si="30">D62+D52</f>
        <v>66250</v>
      </c>
      <c r="E64" s="249">
        <f t="shared" si="30"/>
        <v>177471</v>
      </c>
      <c r="F64" s="249">
        <f t="shared" si="30"/>
        <v>226286.2</v>
      </c>
      <c r="G64" s="249">
        <f t="shared" si="30"/>
        <v>261851.4</v>
      </c>
      <c r="H64" s="249">
        <f t="shared" si="30"/>
        <v>310635.8</v>
      </c>
      <c r="I64" s="249">
        <f t="shared" si="30"/>
        <v>323512.59999999998</v>
      </c>
      <c r="J64" s="249">
        <f t="shared" si="30"/>
        <v>373889.4</v>
      </c>
      <c r="K64" s="249">
        <f t="shared" si="30"/>
        <v>381547</v>
      </c>
      <c r="L64" s="249">
        <f t="shared" si="30"/>
        <v>384266.2</v>
      </c>
      <c r="M64" s="249">
        <f t="shared" si="30"/>
        <v>384266.2</v>
      </c>
      <c r="N64" s="304">
        <f t="shared" si="30"/>
        <v>384266.2</v>
      </c>
      <c r="O64" s="306">
        <f t="shared" si="30"/>
        <v>3227992.0000000005</v>
      </c>
      <c r="Q64" s="283"/>
      <c r="R64" s="283"/>
      <c r="S64" s="283"/>
      <c r="T64" s="283"/>
      <c r="U64" s="283"/>
      <c r="V64" s="283"/>
    </row>
    <row r="65" spans="1:22" ht="14.25" customHeight="1" x14ac:dyDescent="0.3">
      <c r="B65" s="68"/>
      <c r="C65" s="307"/>
      <c r="D65" s="249"/>
      <c r="E65" s="264"/>
      <c r="F65" s="266"/>
      <c r="G65" s="266"/>
      <c r="H65" s="266"/>
      <c r="I65" s="266"/>
      <c r="J65" s="266"/>
      <c r="K65" s="266"/>
      <c r="L65" s="266"/>
      <c r="M65" s="266"/>
      <c r="N65" s="304"/>
      <c r="O65" s="305"/>
      <c r="Q65" s="283"/>
      <c r="R65" s="283"/>
      <c r="S65" s="283"/>
      <c r="T65" s="283"/>
      <c r="U65" s="283"/>
      <c r="V65" s="283"/>
    </row>
    <row r="66" spans="1:22" ht="14.25" customHeight="1" x14ac:dyDescent="0.3">
      <c r="B66" s="308" t="s">
        <v>79</v>
      </c>
      <c r="C66" s="178">
        <v>0.08</v>
      </c>
      <c r="D66" s="249">
        <f t="shared" ref="D66:N66" si="31">$C66*(D52-D51)</f>
        <v>3700</v>
      </c>
      <c r="E66" s="249">
        <f t="shared" si="31"/>
        <v>11877.68</v>
      </c>
      <c r="F66" s="249">
        <f t="shared" si="31"/>
        <v>16022.896000000001</v>
      </c>
      <c r="G66" s="249">
        <f t="shared" si="31"/>
        <v>18868.112000000001</v>
      </c>
      <c r="H66" s="249">
        <f t="shared" si="31"/>
        <v>21970.863999999998</v>
      </c>
      <c r="I66" s="249">
        <f t="shared" si="31"/>
        <v>23001.007999999998</v>
      </c>
      <c r="J66" s="249">
        <f t="shared" si="31"/>
        <v>26631.152000000002</v>
      </c>
      <c r="K66" s="249">
        <f t="shared" si="31"/>
        <v>27403.760000000002</v>
      </c>
      <c r="L66" s="249">
        <f t="shared" si="31"/>
        <v>27661.296000000002</v>
      </c>
      <c r="M66" s="249">
        <f t="shared" si="31"/>
        <v>27661.296000000002</v>
      </c>
      <c r="N66" s="249">
        <f t="shared" si="31"/>
        <v>27661.296000000002</v>
      </c>
      <c r="O66" s="306">
        <f>$C66*O64</f>
        <v>258239.36000000004</v>
      </c>
      <c r="Q66" s="318" t="s">
        <v>80</v>
      </c>
      <c r="R66" s="319"/>
      <c r="S66" s="319"/>
      <c r="T66" s="319"/>
      <c r="U66" s="319"/>
      <c r="V66" s="320"/>
    </row>
    <row r="67" spans="1:22" ht="14.25" customHeight="1" x14ac:dyDescent="0.3">
      <c r="B67" s="8"/>
      <c r="C67" s="97"/>
      <c r="D67" s="249"/>
      <c r="E67" s="264"/>
      <c r="F67" s="266"/>
      <c r="G67" s="266"/>
      <c r="H67" s="266"/>
      <c r="I67" s="266"/>
      <c r="J67" s="266"/>
      <c r="K67" s="266"/>
      <c r="L67" s="266"/>
      <c r="M67" s="266"/>
      <c r="N67" s="304"/>
      <c r="O67" s="305"/>
      <c r="Q67" s="321"/>
      <c r="R67" s="322"/>
      <c r="S67" s="322"/>
      <c r="T67" s="322"/>
      <c r="U67" s="322"/>
      <c r="V67" s="323"/>
    </row>
    <row r="68" spans="1:22" ht="14.25" customHeight="1" x14ac:dyDescent="0.3">
      <c r="B68" s="177" t="s">
        <v>81</v>
      </c>
      <c r="C68" s="176"/>
      <c r="D68" s="81">
        <f t="shared" ref="D68:N68" si="32">D66+D64</f>
        <v>69950</v>
      </c>
      <c r="E68" s="81">
        <f t="shared" si="32"/>
        <v>189348.68</v>
      </c>
      <c r="F68" s="81">
        <f t="shared" si="32"/>
        <v>242309.09600000002</v>
      </c>
      <c r="G68" s="81">
        <f t="shared" si="32"/>
        <v>280719.51199999999</v>
      </c>
      <c r="H68" s="81">
        <f t="shared" si="32"/>
        <v>332606.66399999999</v>
      </c>
      <c r="I68" s="81">
        <f t="shared" si="32"/>
        <v>346513.60799999995</v>
      </c>
      <c r="J68" s="81">
        <f t="shared" si="32"/>
        <v>400520.55200000003</v>
      </c>
      <c r="K68" s="81">
        <f t="shared" si="32"/>
        <v>408950.76</v>
      </c>
      <c r="L68" s="81">
        <f t="shared" si="32"/>
        <v>411927.49600000004</v>
      </c>
      <c r="M68" s="81">
        <f t="shared" si="32"/>
        <v>411927.49600000004</v>
      </c>
      <c r="N68" s="302">
        <f t="shared" si="32"/>
        <v>411927.49600000004</v>
      </c>
      <c r="O68" s="305">
        <f>SUM(D68:N68)</f>
        <v>3506701.3600000013</v>
      </c>
      <c r="Q68" s="324"/>
      <c r="R68" s="325"/>
      <c r="S68" s="325"/>
      <c r="T68" s="325"/>
      <c r="U68" s="325"/>
      <c r="V68" s="326"/>
    </row>
    <row r="69" spans="1:22" ht="14.25" customHeight="1" x14ac:dyDescent="0.3">
      <c r="B69" s="180" t="s">
        <v>82</v>
      </c>
      <c r="C69" s="181"/>
      <c r="D69" s="309">
        <f t="shared" ref="D69:O69" si="33">+D35-D68</f>
        <v>50</v>
      </c>
      <c r="E69" s="310">
        <f t="shared" si="33"/>
        <v>1821.320000000007</v>
      </c>
      <c r="F69" s="311">
        <f t="shared" si="33"/>
        <v>2264.9039999999804</v>
      </c>
      <c r="G69" s="311">
        <f t="shared" si="33"/>
        <v>3258.4880000000121</v>
      </c>
      <c r="H69" s="311">
        <f t="shared" si="33"/>
        <v>1009.3360000000102</v>
      </c>
      <c r="I69" s="311">
        <f t="shared" si="33"/>
        <v>6038.3920000000508</v>
      </c>
      <c r="J69" s="311">
        <f t="shared" si="33"/>
        <v>967.44799999997485</v>
      </c>
      <c r="K69" s="311">
        <f t="shared" si="33"/>
        <v>19239.239999999991</v>
      </c>
      <c r="L69" s="311">
        <f t="shared" si="33"/>
        <v>28496.503999999957</v>
      </c>
      <c r="M69" s="311">
        <f t="shared" si="33"/>
        <v>28496.503999999957</v>
      </c>
      <c r="N69" s="311">
        <f t="shared" si="33"/>
        <v>28496.503999999957</v>
      </c>
      <c r="O69" s="312">
        <f t="shared" si="33"/>
        <v>120138.63999999873</v>
      </c>
    </row>
    <row r="70" spans="1:22" ht="14.25" customHeight="1" x14ac:dyDescent="0.3">
      <c r="A70" s="1"/>
      <c r="B70" s="1"/>
      <c r="C70" s="39"/>
      <c r="D70" s="313"/>
      <c r="E70" s="313"/>
      <c r="F70" s="313"/>
      <c r="G70" s="313"/>
      <c r="H70" s="313"/>
      <c r="I70" s="313"/>
      <c r="J70" s="313"/>
      <c r="K70" s="313"/>
      <c r="L70" s="313"/>
      <c r="M70" s="313"/>
      <c r="N70" s="313"/>
      <c r="O70" s="313"/>
    </row>
    <row r="71" spans="1:22" ht="14.25" customHeight="1" x14ac:dyDescent="0.3">
      <c r="A71" s="184"/>
      <c r="C71" s="185" t="s">
        <v>83</v>
      </c>
      <c r="D71" s="314">
        <f>+D69</f>
        <v>50</v>
      </c>
      <c r="E71" s="314">
        <f t="shared" ref="E71:N71" si="34">+D71+E69</f>
        <v>1871.320000000007</v>
      </c>
      <c r="F71" s="314">
        <f t="shared" si="34"/>
        <v>4136.2239999999874</v>
      </c>
      <c r="G71" s="314">
        <f t="shared" si="34"/>
        <v>7394.7119999999995</v>
      </c>
      <c r="H71" s="314">
        <f t="shared" si="34"/>
        <v>8404.0480000000098</v>
      </c>
      <c r="I71" s="314">
        <f t="shared" si="34"/>
        <v>14442.440000000061</v>
      </c>
      <c r="J71" s="314">
        <f t="shared" si="34"/>
        <v>15409.888000000035</v>
      </c>
      <c r="K71" s="314">
        <f t="shared" si="34"/>
        <v>34649.128000000026</v>
      </c>
      <c r="L71" s="314">
        <f t="shared" si="34"/>
        <v>63145.631999999983</v>
      </c>
      <c r="M71" s="314">
        <f t="shared" si="34"/>
        <v>91642.13599999994</v>
      </c>
      <c r="N71" s="314">
        <f t="shared" si="34"/>
        <v>120138.6399999999</v>
      </c>
      <c r="O71" s="313"/>
      <c r="Q71" s="318" t="s">
        <v>84</v>
      </c>
      <c r="R71" s="319"/>
      <c r="S71" s="319"/>
      <c r="T71" s="319"/>
      <c r="U71" s="319"/>
      <c r="V71" s="320"/>
    </row>
    <row r="72" spans="1:22" ht="14.25" customHeight="1" x14ac:dyDescent="0.3">
      <c r="A72" s="1"/>
      <c r="B72" s="1"/>
      <c r="C72" s="39"/>
      <c r="D72" s="315"/>
      <c r="E72" s="315"/>
      <c r="F72" s="315"/>
      <c r="G72" s="315"/>
      <c r="H72" s="315"/>
      <c r="I72" s="315"/>
      <c r="J72" s="315"/>
      <c r="K72" s="315"/>
      <c r="L72" s="315"/>
      <c r="M72" s="315"/>
      <c r="N72" s="315"/>
      <c r="O72" s="315"/>
      <c r="Q72" s="321"/>
      <c r="R72" s="322"/>
      <c r="S72" s="322"/>
      <c r="T72" s="322"/>
      <c r="U72" s="322"/>
      <c r="V72" s="323"/>
    </row>
    <row r="73" spans="1:22" ht="14.25" customHeight="1" x14ac:dyDescent="0.3">
      <c r="B73" s="316" t="s">
        <v>85</v>
      </c>
      <c r="D73" s="317">
        <f t="shared" ref="D73:N73" si="35">D30*0.25</f>
        <v>17500</v>
      </c>
      <c r="E73" s="317">
        <f t="shared" si="35"/>
        <v>32500</v>
      </c>
      <c r="F73" s="317">
        <f t="shared" si="35"/>
        <v>27500</v>
      </c>
      <c r="G73" s="317">
        <f t="shared" si="35"/>
        <v>19000</v>
      </c>
      <c r="H73" s="317">
        <f t="shared" si="35"/>
        <v>10000</v>
      </c>
      <c r="I73" s="317">
        <f t="shared" si="35"/>
        <v>2500</v>
      </c>
      <c r="J73" s="317">
        <f t="shared" si="35"/>
        <v>2500</v>
      </c>
      <c r="K73" s="317">
        <f t="shared" si="35"/>
        <v>0</v>
      </c>
      <c r="L73" s="317">
        <f t="shared" si="35"/>
        <v>0</v>
      </c>
      <c r="M73" s="317">
        <f t="shared" si="35"/>
        <v>0</v>
      </c>
      <c r="N73" s="317">
        <f t="shared" si="35"/>
        <v>0</v>
      </c>
      <c r="O73" s="189">
        <f>SUM(D73:N73)</f>
        <v>111500</v>
      </c>
      <c r="Q73" s="324"/>
      <c r="R73" s="325"/>
      <c r="S73" s="325"/>
      <c r="T73" s="325"/>
      <c r="U73" s="325"/>
      <c r="V73" s="326"/>
    </row>
    <row r="74" spans="1:22" ht="14.25" customHeight="1" x14ac:dyDescent="0.3"/>
    <row r="75" spans="1:22" ht="14.25" customHeight="1" x14ac:dyDescent="0.3"/>
    <row r="76" spans="1:22" ht="14.25" customHeight="1" x14ac:dyDescent="0.3"/>
    <row r="77" spans="1:22" ht="14.25" customHeight="1" x14ac:dyDescent="0.3"/>
    <row r="78" spans="1:22" ht="14.25" customHeight="1" x14ac:dyDescent="0.3"/>
    <row r="79" spans="1:22" ht="14.25" customHeight="1" x14ac:dyDescent="0.3"/>
    <row r="80" spans="1:22"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sheetData>
  <mergeCells count="11">
    <mergeCell ref="Q48:V53"/>
    <mergeCell ref="Q55:V62"/>
    <mergeCell ref="Q71:V73"/>
    <mergeCell ref="Q66:V68"/>
    <mergeCell ref="A1:O3"/>
    <mergeCell ref="Q3:V3"/>
    <mergeCell ref="Q4:V4"/>
    <mergeCell ref="Q6:V11"/>
    <mergeCell ref="Q17:V24"/>
    <mergeCell ref="Q37:V44"/>
    <mergeCell ref="Q29:V34"/>
  </mergeCells>
  <pageMargins left="0.7" right="0.7" top="0.75" bottom="0.75" header="0" footer="0"/>
  <pageSetup orientation="landscape"/>
  <rowBreaks count="1" manualBreakCount="1">
    <brk id="53" man="1"/>
  </rowBreaks>
  <colBreaks count="1" manualBreakCount="1">
    <brk id="1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2-Year Colleges</vt:lpstr>
      <vt:lpstr>4-Year Institutions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tmurphy2377</dc:creator>
  <cp:lastModifiedBy>Her, Cha (OHE)</cp:lastModifiedBy>
  <dcterms:created xsi:type="dcterms:W3CDTF">2021-02-24T17:38:50Z</dcterms:created>
  <dcterms:modified xsi:type="dcterms:W3CDTF">2025-04-03T13:08:24Z</dcterms:modified>
</cp:coreProperties>
</file>